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6efb96dad0468b2/Documentos/2024 - CARLOS/TORITAMA/PROJ RECAPEAMENTO ASFALTICO-2024/"/>
    </mc:Choice>
  </mc:AlternateContent>
  <xr:revisionPtr revIDLastSave="378" documentId="8_{321F4545-E6F5-4C12-AD42-F46C3ACD8F30}" xr6:coauthVersionLast="47" xr6:coauthVersionMax="47" xr10:uidLastSave="{DFBAFB93-6064-46AD-9196-F679535FB6AD}"/>
  <bookViews>
    <workbookView xWindow="-108" yWindow="-108" windowWidth="23256" windowHeight="12456" firstSheet="1" activeTab="1" xr2:uid="{E2529885-16AA-4517-BCB4-18383E15B007}"/>
  </bookViews>
  <sheets>
    <sheet name="Mem de Cálculo - SINAPI" sheetId="2" state="hidden" r:id="rId1"/>
    <sheet name="Mem de Cálculo - SICRO" sheetId="4" r:id="rId2"/>
    <sheet name="Anexo (a)" sheetId="3" state="hidden" r:id="rId3"/>
  </sheets>
  <definedNames>
    <definedName name="_xlnm.Print_Area" localSheetId="2">'Anexo (a)'!$A$1:$G$108</definedName>
    <definedName name="_xlnm.Print_Area" localSheetId="1">'Mem de Cálculo - SICRO'!$A$1:$L$109</definedName>
    <definedName name="_xlnm.Print_Area" localSheetId="0">'Mem de Cálculo - SINAPI'!$A$1:$L$30</definedName>
    <definedName name="_xlnm.Print_Titles" localSheetId="2">'Anexo (a)'!$1:$10</definedName>
    <definedName name="_xlnm.Print_Titles" localSheetId="1">'Mem de Cálculo - SICRO'!$1:$10</definedName>
    <definedName name="_xlnm.Print_Titles" localSheetId="0">'Mem de Cálculo - SINAPI'!$1:$10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4" l="1"/>
  <c r="L100" i="4"/>
  <c r="L97" i="4"/>
  <c r="J91" i="4"/>
  <c r="J90" i="4"/>
  <c r="J89" i="4" s="1"/>
  <c r="L86" i="4"/>
  <c r="J83" i="4"/>
  <c r="J80" i="4"/>
  <c r="L77" i="4"/>
  <c r="L76" i="4" s="1"/>
  <c r="J74" i="4"/>
  <c r="L61" i="4"/>
  <c r="L67" i="4" s="1"/>
  <c r="H60" i="4"/>
  <c r="J60" i="4" s="1"/>
  <c r="L60" i="4" s="1"/>
  <c r="H46" i="4"/>
  <c r="J46" i="4" s="1"/>
  <c r="L46" i="4" s="1"/>
  <c r="H36" i="4"/>
  <c r="J36" i="4" s="1"/>
  <c r="L36" i="4" s="1"/>
  <c r="H31" i="4"/>
  <c r="J31" i="4" s="1"/>
  <c r="H26" i="4"/>
  <c r="J26" i="4" s="1"/>
  <c r="H16" i="4"/>
  <c r="J16" i="4" s="1"/>
  <c r="L55" i="4"/>
  <c r="L48" i="4" l="1"/>
  <c r="L49" i="4" s="1"/>
  <c r="L47" i="4"/>
  <c r="L38" i="4"/>
  <c r="L39" i="4" s="1"/>
  <c r="L37" i="4"/>
  <c r="L12" i="4" l="1"/>
  <c r="L83" i="4"/>
  <c r="H52" i="4"/>
  <c r="J52" i="4" s="1"/>
  <c r="L52" i="4" s="1"/>
  <c r="L54" i="4" s="1"/>
  <c r="H41" i="4"/>
  <c r="J41" i="4" s="1"/>
  <c r="L41" i="4" s="1"/>
  <c r="L31" i="4"/>
  <c r="L26" i="4"/>
  <c r="H21" i="4"/>
  <c r="J21" i="4" s="1"/>
  <c r="L21" i="4" s="1"/>
  <c r="L16" i="4"/>
  <c r="L17" i="4" l="1"/>
  <c r="L18" i="4"/>
  <c r="L19" i="4" s="1"/>
  <c r="L68" i="4"/>
  <c r="L43" i="4"/>
  <c r="L44" i="4" s="1"/>
  <c r="L42" i="4"/>
  <c r="L33" i="4"/>
  <c r="L34" i="4" s="1"/>
  <c r="L32" i="4"/>
  <c r="L27" i="4"/>
  <c r="L28" i="4"/>
  <c r="L29" i="4" s="1"/>
  <c r="L23" i="4"/>
  <c r="L24" i="4" s="1"/>
  <c r="L22" i="4"/>
  <c r="L15" i="2" l="1"/>
  <c r="H11" i="2"/>
  <c r="F98" i="3"/>
  <c r="G98" i="3" s="1"/>
  <c r="F97" i="3"/>
  <c r="G97" i="3" s="1"/>
  <c r="F96" i="3"/>
  <c r="G96" i="3" s="1"/>
  <c r="F95" i="3"/>
  <c r="G95" i="3" s="1"/>
  <c r="F94" i="3"/>
  <c r="G94" i="3" s="1"/>
  <c r="F93" i="3"/>
  <c r="F92" i="3"/>
  <c r="G92" i="3" s="1"/>
  <c r="F91" i="3"/>
  <c r="G91" i="3" s="1"/>
  <c r="F88" i="3"/>
  <c r="G88" i="3" s="1"/>
  <c r="F87" i="3"/>
  <c r="G87" i="3" s="1"/>
  <c r="F86" i="3"/>
  <c r="G86" i="3" s="1"/>
  <c r="F85" i="3"/>
  <c r="G85" i="3" s="1"/>
  <c r="F84" i="3"/>
  <c r="G84" i="3" s="1"/>
  <c r="F81" i="3"/>
  <c r="G81" i="3" s="1"/>
  <c r="F80" i="3"/>
  <c r="G80" i="3" s="1"/>
  <c r="F79" i="3"/>
  <c r="G79" i="3" s="1"/>
  <c r="F78" i="3"/>
  <c r="G78" i="3" s="1"/>
  <c r="F77" i="3"/>
  <c r="G77" i="3" s="1"/>
  <c r="F76" i="3"/>
  <c r="G76" i="3" s="1"/>
  <c r="F75" i="3"/>
  <c r="G75" i="3" s="1"/>
  <c r="F74" i="3"/>
  <c r="G74" i="3" s="1"/>
  <c r="G73" i="3" s="1"/>
  <c r="F90" i="3" l="1"/>
  <c r="F83" i="3"/>
  <c r="G83" i="3"/>
  <c r="F73" i="3"/>
  <c r="G93" i="3"/>
  <c r="G90" i="3" s="1"/>
  <c r="F70" i="3"/>
  <c r="G70" i="3" s="1"/>
  <c r="G69" i="3" s="1"/>
  <c r="F67" i="3"/>
  <c r="G67" i="3" s="1"/>
  <c r="G66" i="3" s="1"/>
  <c r="F66" i="3"/>
  <c r="F64" i="3"/>
  <c r="F63" i="3"/>
  <c r="G63" i="3" s="1"/>
  <c r="F62" i="3"/>
  <c r="G62" i="3" s="1"/>
  <c r="F59" i="3"/>
  <c r="G59" i="3" s="1"/>
  <c r="F58" i="3"/>
  <c r="G58" i="3" s="1"/>
  <c r="F57" i="3"/>
  <c r="G57" i="3" s="1"/>
  <c r="F56" i="3"/>
  <c r="G56" i="3" s="1"/>
  <c r="F55" i="3"/>
  <c r="G55" i="3" s="1"/>
  <c r="F54" i="3"/>
  <c r="G54" i="3" s="1"/>
  <c r="F53" i="3"/>
  <c r="G53" i="3" s="1"/>
  <c r="F52" i="3"/>
  <c r="G52" i="3" s="1"/>
  <c r="F49" i="3"/>
  <c r="G49" i="3" s="1"/>
  <c r="F48" i="3"/>
  <c r="G48" i="3" s="1"/>
  <c r="F45" i="3"/>
  <c r="G45" i="3" s="1"/>
  <c r="F44" i="3"/>
  <c r="G44" i="3" s="1"/>
  <c r="G43" i="3" s="1"/>
  <c r="F41" i="3"/>
  <c r="G41" i="3" s="1"/>
  <c r="F40" i="3"/>
  <c r="G40" i="3" s="1"/>
  <c r="F39" i="3"/>
  <c r="G39" i="3" s="1"/>
  <c r="F38" i="3"/>
  <c r="G38" i="3" s="1"/>
  <c r="F37" i="3"/>
  <c r="G37" i="3" s="1"/>
  <c r="F34" i="3"/>
  <c r="G34" i="3" s="1"/>
  <c r="F33" i="3"/>
  <c r="G33" i="3" s="1"/>
  <c r="F32" i="3"/>
  <c r="G32" i="3" s="1"/>
  <c r="F31" i="3"/>
  <c r="G31" i="3" s="1"/>
  <c r="F28" i="3"/>
  <c r="F27" i="3" s="1"/>
  <c r="F25" i="3"/>
  <c r="G25" i="3" s="1"/>
  <c r="F24" i="3"/>
  <c r="G24" i="3" s="1"/>
  <c r="F23" i="3"/>
  <c r="G23" i="3" s="1"/>
  <c r="F20" i="3"/>
  <c r="F19" i="3"/>
  <c r="G19" i="3" s="1"/>
  <c r="F16" i="3"/>
  <c r="G16" i="3" s="1"/>
  <c r="F15" i="3"/>
  <c r="G15" i="3" s="1"/>
  <c r="F14" i="3"/>
  <c r="G14" i="3" s="1"/>
  <c r="F13" i="3"/>
  <c r="F43" i="3" l="1"/>
  <c r="F30" i="3"/>
  <c r="G30" i="3"/>
  <c r="F47" i="3"/>
  <c r="F12" i="3"/>
  <c r="G47" i="3"/>
  <c r="F61" i="3"/>
  <c r="F36" i="3"/>
  <c r="F51" i="3"/>
  <c r="F22" i="3"/>
  <c r="F69" i="3"/>
  <c r="F18" i="3"/>
  <c r="G22" i="3"/>
  <c r="G36" i="3"/>
  <c r="G51" i="3"/>
  <c r="G13" i="3"/>
  <c r="G12" i="3" s="1"/>
  <c r="G20" i="3"/>
  <c r="G18" i="3" s="1"/>
  <c r="G28" i="3"/>
  <c r="G27" i="3" s="1"/>
  <c r="G64" i="3"/>
  <c r="G61" i="3" s="1"/>
  <c r="J11" i="2" l="1"/>
  <c r="L11" i="2" l="1"/>
  <c r="L13" i="2" s="1"/>
  <c r="L19" i="2" l="1"/>
  <c r="L18" i="2"/>
  <c r="L20" i="2" s="1"/>
  <c r="L53" i="4"/>
  <c r="L56" i="4" s="1"/>
  <c r="L57" i="4" s="1"/>
</calcChain>
</file>

<file path=xl/sharedStrings.xml><?xml version="1.0" encoding="utf-8"?>
<sst xmlns="http://schemas.openxmlformats.org/spreadsheetml/2006/main" count="421" uniqueCount="223">
  <si>
    <t>ITEM</t>
  </si>
  <si>
    <t>VIA</t>
  </si>
  <si>
    <t>ESTACA</t>
  </si>
  <si>
    <t>ESTACA (inicio)</t>
  </si>
  <si>
    <t>ESTACA (final)</t>
  </si>
  <si>
    <t>ADICIONAL</t>
  </si>
  <si>
    <t>TOTAL (m)</t>
  </si>
  <si>
    <t>COMPRIMENTO (m)</t>
  </si>
  <si>
    <t>RUA PROJETADA 01A</t>
  </si>
  <si>
    <t>RUA PROJETADA 23A</t>
  </si>
  <si>
    <t>RUA PROJETADA 01</t>
  </si>
  <si>
    <t>RUA PROJETADA 03</t>
  </si>
  <si>
    <t>RUA PROJETADA 06</t>
  </si>
  <si>
    <t>RUA PROJETADA 09</t>
  </si>
  <si>
    <t>RUA PROJETADA 12</t>
  </si>
  <si>
    <t>RUA PROJETADA 13</t>
  </si>
  <si>
    <t>RUA PROJETADA 14</t>
  </si>
  <si>
    <t>RUA PROJETADA 21</t>
  </si>
  <si>
    <t>RUA PROJETADA 24 (Trecho B)</t>
  </si>
  <si>
    <t>RUA PROJETADA 26</t>
  </si>
  <si>
    <t>ÁREA (m²)</t>
  </si>
  <si>
    <t>LARGURA (média) - m</t>
  </si>
  <si>
    <t>TERRAPLENAGEM</t>
  </si>
  <si>
    <t xml:space="preserve"> 4011209 </t>
  </si>
  <si>
    <t>SICRO3</t>
  </si>
  <si>
    <t>Regularização do subleito</t>
  </si>
  <si>
    <t>SINAPI</t>
  </si>
  <si>
    <t>PAVIMENTAÇÃO</t>
  </si>
  <si>
    <t>Código</t>
  </si>
  <si>
    <t>Banco</t>
  </si>
  <si>
    <t>Unidade</t>
  </si>
  <si>
    <t>m²</t>
  </si>
  <si>
    <t>RUA SANTA COSMA</t>
  </si>
  <si>
    <t>AVENIDA PROJETADA 3 (S3Q79Q80)</t>
  </si>
  <si>
    <t>RUA PAULO ROBERTO BARBOSA CAMELO</t>
  </si>
  <si>
    <t>LOTEAMENTO DE ARLINDO</t>
  </si>
  <si>
    <t>LOTEAMENTO DE JAIRO</t>
  </si>
  <si>
    <t>Obra:</t>
  </si>
  <si>
    <t xml:space="preserve">
</t>
  </si>
  <si>
    <t>PAVIMENTAÇÃO EM PEDRAS DE PARALELEPÍPEDOS GRANÍTICOS EM DIVERSAS RUAS (LOT. DE JAÍRO, LOT. VALETIM e LOT. DE ARLINDO)</t>
  </si>
  <si>
    <r>
      <t xml:space="preserve">Tabelas de Referencia:                                                                                                                                  </t>
    </r>
    <r>
      <rPr>
        <sz val="10"/>
        <rFont val="Arial"/>
        <family val="2"/>
      </rPr>
      <t>SINAPI - 09/2023 - Pernambuco
SBC - 10/2023 - Pernambuco
SICRO3 - 07/2023 - Pernambuco
ORSE - 08/2023 - Sergipe
COMPESA - 01/2023 - Pernambuco</t>
    </r>
  </si>
  <si>
    <r>
      <t xml:space="preserve">B.D.I. Não Desonerado:     </t>
    </r>
    <r>
      <rPr>
        <sz val="11"/>
        <rFont val="Arial"/>
        <family val="2"/>
      </rPr>
      <t>20,09%</t>
    </r>
  </si>
  <si>
    <r>
      <t xml:space="preserve">Encargos Sociais:          Não Desonerado: 
</t>
    </r>
    <r>
      <rPr>
        <sz val="11"/>
        <rFont val="Arial"/>
        <family val="2"/>
      </rPr>
      <t>Horista: 114,55%
Mensalista: 70,11%</t>
    </r>
  </si>
  <si>
    <t>MEMÓRIA DE CÁLCULO (Quantitativos)</t>
  </si>
  <si>
    <t>CLEYTON DA SILVA ENGENHARIA – ElRELl.</t>
  </si>
  <si>
    <t>Cleyton da Silva</t>
  </si>
  <si>
    <t>Engenheiro Civil – CREA/ PE: 12814477</t>
  </si>
  <si>
    <t>LOTE II - Elaboração de Projetos</t>
  </si>
  <si>
    <t>Contrato PMT n.º 009/2020</t>
  </si>
  <si>
    <t>INTERVÊNÇÃO</t>
  </si>
  <si>
    <t>DIMENSÕES</t>
  </si>
  <si>
    <t>VOLUME (m³)</t>
  </si>
  <si>
    <t>C (m)</t>
  </si>
  <si>
    <t>L (m)</t>
  </si>
  <si>
    <t>H (m)</t>
  </si>
  <si>
    <t>Desmonte de rocha</t>
  </si>
  <si>
    <t>ANEXO (a) - MEMÓRIA DE CÁLCULO (Quantitativos)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</si>
  <si>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As dimensões consideradas nesta memória de cálculo foram obtidas atráves de levantamento realizado in loco em cada uma das vias, sendo considerado para pagamento os quantitativos aferidos in loco durante a execução dos serviços.</t>
    </r>
  </si>
  <si>
    <t>14+3,76</t>
  </si>
  <si>
    <t xml:space="preserve">Área triângular no entrocamento com a Rua Paulo Roberto Barbosa Camelo (esquina da escola de Dona Fatíma) </t>
  </si>
  <si>
    <t>Área pavimento de paralelepípedos</t>
  </si>
  <si>
    <t>95995 EXECUÇÃO DE PAVIMENTO COM APLICAÇÃO DE CONCRETO ASFÁLTICO, CAMADA DE ROLAMENTO - EXCLUSIVE CARGA E TRANSPORTE. AF_11/2019 M3 AS 2.124,38</t>
  </si>
  <si>
    <t>95996 EXECUÇÃO DE PAVIMENTO COM APLICAÇÃO DE CONCRETO ASFÁLTICO, CAMADA DE BINDER - EXCLUSIVE CARGA E TRANSPORTE. AF_11/2019 M3 AS 1.842,19</t>
  </si>
  <si>
    <t>EXECUÇÃO DE PAVIMENTO COM APLICAÇÃO DE CONCRETO ASFÁLTICO, CAMADA DE BINDER - EXCLUSIVE CARGA E TRANSPORTE. AF_11/2019.</t>
  </si>
  <si>
    <t>M³</t>
  </si>
  <si>
    <t>Total da área à ser pavimentada 2.457,46m² x 0,05m</t>
  </si>
  <si>
    <t>EXECUÇÃO DE PAVIMENTO COM APLICAÇÃO DE CONCRETO ASFÁLTICO, CAMADA DE ROLAMENTO - EXCLUSIVE CARGA E TRANSPORTE. AF_11/2019.</t>
  </si>
  <si>
    <t>Total da área à ser pavimentada 2.457,46m² x 0,03m</t>
  </si>
  <si>
    <t>95876 TRANSPORTE COM CAMINHÃO BASCULANTE DE 14 M³, EM VIA URBANA PAVIMENTADA, DMT ATÉ 30 KM (UNIDADE: M3XKM). AF_07/2020 M3XKM AS 2,16</t>
  </si>
  <si>
    <t>TRANSPORTE COM CAMINHÃO BASCULANTE DE 14 M³, EM VIA URBANA PAVIMENTADA, DMT ATÉ 30 KM (UNIDADE: M3XKM). AF_07/2020.</t>
  </si>
  <si>
    <t>M³ x KM</t>
  </si>
  <si>
    <t>RUA MANOEL HERINQUE TAVARES (Trecho em terra)</t>
  </si>
  <si>
    <t>1.1</t>
  </si>
  <si>
    <t>1.1.1</t>
  </si>
  <si>
    <t>1.2</t>
  </si>
  <si>
    <t>1.2.1</t>
  </si>
  <si>
    <t>1.2.2</t>
  </si>
  <si>
    <t>1.2.3</t>
  </si>
  <si>
    <t>Pintura de ligação</t>
  </si>
  <si>
    <t>t</t>
  </si>
  <si>
    <t>Concreto asfáltico - faixa C - areia e brita comerciais (CAMADA DE ROLAMENTO - EXCLUSIVE CARGA E TRANSPORTE).</t>
  </si>
  <si>
    <t>Transporte com caminhão basculante de 14 m³ - rodovia pavimentada.</t>
  </si>
  <si>
    <t>t x km</t>
  </si>
  <si>
    <t>m³</t>
  </si>
  <si>
    <r>
      <t xml:space="preserve">B.D.I. (NORMAL)    Não Desonerado:     </t>
    </r>
    <r>
      <rPr>
        <sz val="11"/>
        <rFont val="Arial"/>
        <family val="2"/>
      </rPr>
      <t>20,09%</t>
    </r>
  </si>
  <si>
    <t>8+18,32</t>
  </si>
  <si>
    <t>2.1</t>
  </si>
  <si>
    <t>2.2</t>
  </si>
  <si>
    <t>2.3</t>
  </si>
  <si>
    <t>RUA RITA MARIA DO CARMO (Escola Belmeiro)</t>
  </si>
  <si>
    <t>RUA VER. RAIMUNDO FEITOSA DA SAILVA (Igreja Assembleia)</t>
  </si>
  <si>
    <t>COMPLEMENTO DA RUA SANTA LÚCIA (Por tras do posto de combustivel)</t>
  </si>
  <si>
    <t>BAIRRO INDEPENDENTE</t>
  </si>
  <si>
    <t>11+17,11</t>
  </si>
  <si>
    <t>RUA SIQUEIRA CAMPOS</t>
  </si>
  <si>
    <t>BAIRRO FAZENDA VELHA</t>
  </si>
  <si>
    <t>2.2.1</t>
  </si>
  <si>
    <t>2.2.1.1</t>
  </si>
  <si>
    <t>2.2.1.2</t>
  </si>
  <si>
    <t>2.2.1.3</t>
  </si>
  <si>
    <t>BAIRRO CENTRO</t>
  </si>
  <si>
    <t>2.3.1</t>
  </si>
  <si>
    <t>2.3.1.1</t>
  </si>
  <si>
    <t>2.3.1.2</t>
  </si>
  <si>
    <t>2.3.1.3</t>
  </si>
  <si>
    <t>2.1.1</t>
  </si>
  <si>
    <t>2.1.1.1</t>
  </si>
  <si>
    <t>2.1.1.2</t>
  </si>
  <si>
    <t>2.1.1.3</t>
  </si>
  <si>
    <t>2.1.2</t>
  </si>
  <si>
    <t>2.1.2.1</t>
  </si>
  <si>
    <t>2.1.2.2</t>
  </si>
  <si>
    <t>2.1.2.3</t>
  </si>
  <si>
    <t>2.1.3</t>
  </si>
  <si>
    <t>2.1.3.1</t>
  </si>
  <si>
    <t>2.1.3.2</t>
  </si>
  <si>
    <t>2.1.3.3</t>
  </si>
  <si>
    <t>2.1.4</t>
  </si>
  <si>
    <t>2.1.4.1</t>
  </si>
  <si>
    <t>2.1.4.2</t>
  </si>
  <si>
    <t>2.1.4.3</t>
  </si>
  <si>
    <t>2.1.5</t>
  </si>
  <si>
    <t>2.1.5.1</t>
  </si>
  <si>
    <t>2.1.5.2</t>
  </si>
  <si>
    <t>2.1.5.3</t>
  </si>
  <si>
    <t>SINAPI-PE</t>
  </si>
  <si>
    <t>ASSENTAMENTO DE GUIA (MEIO-FIO) EM TRECHO RETO, CONFECCIONADA EM CONCRETO PRÉ-FABRICADO, DIMENSÕES 100X15X13X30 CM (COMPRIMENTO X BASE INFERIOR X BASE SUPERIOR X ALTURA). AF_01/2024</t>
  </si>
  <si>
    <t>2.3.1.5</t>
  </si>
  <si>
    <t>RECOMPOSIÇÃO DE PAVIMENTO EM PARALELEPÍPEDOS, REJUNTAMENTO COM ARGAMASSA, COM REAPROVEITAMENTO DOS PARALELEPÍPEDOS, PARA O FECHAMENTO DE VALAS - INCLUSO RETIRADA E COLOCAÇÃO DO MATERIAL. AF_12/2020</t>
  </si>
  <si>
    <t>m</t>
  </si>
  <si>
    <t>Trecho do novo traçado da via incluindo estacionamento</t>
  </si>
  <si>
    <t>SERVIÇOS PRELIMINARES</t>
  </si>
  <si>
    <t>FORNECIMENTO E INSTALAÇÃO DE PLACA DE OBRA COM CHAPA GALVANIZADA E ESTRUTURA DE MADEIRA. AF_03/2022_PS</t>
  </si>
  <si>
    <t>LOCAÇÃO DE PAVIMENTAÇÃO. AF_10/2018</t>
  </si>
  <si>
    <t>RECAPEAMENTO ASFÁLTICO</t>
  </si>
  <si>
    <t>RUA BERTULINO ALEXANDRINO DE CARVALHO (Ao lado do posto de combustível)</t>
  </si>
  <si>
    <t>Área da rua</t>
  </si>
  <si>
    <t>17+1,94</t>
  </si>
  <si>
    <t>Área à ser pavimentada = 2.271,12m²</t>
  </si>
  <si>
    <t>Área à ser pavimentada 2.271,12m² x 0,05m x 2,4 t/m³</t>
  </si>
  <si>
    <t>Peso total de massa  272,53 t x 40 km</t>
  </si>
  <si>
    <t>Área à ser pavimentada = 1.034,58m²</t>
  </si>
  <si>
    <t>Área à ser pavimentada 1.034,58m² x 0,05m x 2,4 t/m³</t>
  </si>
  <si>
    <t>Peso total de massa  124,15 t x 40 km</t>
  </si>
  <si>
    <t>10+11,67</t>
  </si>
  <si>
    <t>Área à ser pavimentada = 1.272,45m²</t>
  </si>
  <si>
    <t>Área à ser pavimentada 1.272,45m² x 0,05m x 2,4 t/m³</t>
  </si>
  <si>
    <t>Peso total de massa  152,69 t x 40 km</t>
  </si>
  <si>
    <t>9+18,07</t>
  </si>
  <si>
    <t>Área à ser pavimentada = 1.308,67m²</t>
  </si>
  <si>
    <t>Área à ser pavimentada 1.308,67m² x 0,05m x 2,4 t/m³</t>
  </si>
  <si>
    <t>Peso total de massa  157,04 t x 40 km</t>
  </si>
  <si>
    <t>TRECHO 1 DA RUA SANTA MÔNICA (Ao lado do posto de combustivel)</t>
  </si>
  <si>
    <t>5+16,98</t>
  </si>
  <si>
    <t>Área à ser pavimentada = 714,07m²</t>
  </si>
  <si>
    <t>Área à ser pavimentada 714,07m² x 0,05m x 2,4 t/m³</t>
  </si>
  <si>
    <t>Peso total de massa  85,69 t x 40 km</t>
  </si>
  <si>
    <t>2.1.6</t>
  </si>
  <si>
    <t>6+6,08</t>
  </si>
  <si>
    <t>Área à ser pavimentada = 904,88m²</t>
  </si>
  <si>
    <t>Área à ser pavimentada 904,88m² x 0,05m x 2,4 t/m³</t>
  </si>
  <si>
    <t>Peso total de massa  108,59 t x 40 km</t>
  </si>
  <si>
    <t>2.1.7</t>
  </si>
  <si>
    <t>2.1.6.1</t>
  </si>
  <si>
    <t>2.1.6.2</t>
  </si>
  <si>
    <t>2.1.6.3</t>
  </si>
  <si>
    <t>2.1.7.1</t>
  </si>
  <si>
    <t>2.1.7.2</t>
  </si>
  <si>
    <t>2.1.7.3</t>
  </si>
  <si>
    <t>5+10,99</t>
  </si>
  <si>
    <t>Área à ser pavimentada = 700,21m²</t>
  </si>
  <si>
    <t>Área à ser pavimentada 700,21m² x 0,05m x 2,4 t/m³</t>
  </si>
  <si>
    <t>Peso total de massa  84,03 t x 40 km</t>
  </si>
  <si>
    <t>Área à ser pavimentada = 2.068,10m²</t>
  </si>
  <si>
    <t>Área à ser pavimentada 2.451,05m² x 0,05m x 2,4 t/m³</t>
  </si>
  <si>
    <t>Peso total de massa  294,13 t x 40 km</t>
  </si>
  <si>
    <t>Área de regularização da vala da rede de água que foi aberta pela compesa e recomposto o paralelepípedo</t>
  </si>
  <si>
    <t>RUA ANTONIO SOARES (Frente do Parque e Biblioteca Maria dos Anjos)</t>
  </si>
  <si>
    <t>Faixa de rolamento</t>
  </si>
  <si>
    <t>12+17,99</t>
  </si>
  <si>
    <t>Acesso a BR-104</t>
  </si>
  <si>
    <t>Estacionamento (Lado esquerdo do parque)</t>
  </si>
  <si>
    <t>Estacionamento (Lado direito do parque)</t>
  </si>
  <si>
    <t>Estacionamento (Frente do parque)</t>
  </si>
  <si>
    <t>Área total à ser pavimentada = 3.842,13m²</t>
  </si>
  <si>
    <t>Área total à ser pavimentada 3.842,13m² x 0,05m x 2,4 t/m³</t>
  </si>
  <si>
    <t>Peso total de massa  461,06 t x 40 km</t>
  </si>
  <si>
    <t>Reconstrução das linhas d'água do trecho do novo traçado da via incluindo estacionamento, onde será colocado novas guias (meio fio)</t>
  </si>
  <si>
    <t>00021</t>
  </si>
  <si>
    <t>ORSE</t>
  </si>
  <si>
    <t>Demolição de meio-fio granítico ou pre-moldado.</t>
  </si>
  <si>
    <t>Demolição dos trechos de meio fio existente para adequação do novo traçado da via, conforme projeto.</t>
  </si>
  <si>
    <t>07989</t>
  </si>
  <si>
    <t>Demolição de pavimentação em paralelepípedo sem reaproveitamento.</t>
  </si>
  <si>
    <t>Demolição dos trechos de pavimento em paralelepípedo existente para adequação do novo traçado da via, conforme projeto (ÁREA EXTRAÍDA DO PROJETO ATRAVÉS DO SOFT CIVIL 3D).</t>
  </si>
  <si>
    <t>2.3.1.6</t>
  </si>
  <si>
    <t>2.3.1.7</t>
  </si>
  <si>
    <t>2.3.1.8</t>
  </si>
  <si>
    <t>EXECUÇÃO DE PASSEIO EM PISO INTERTRAVADO, COM BLOCO RETANGULAR COR NATURAL DE 20 X 10 CM, ESPESSURA 6 CM. AF_10/2022</t>
  </si>
  <si>
    <t>Construção de passeio conforme projeto</t>
  </si>
  <si>
    <t>2.3.1.9</t>
  </si>
  <si>
    <t>EXECUÇÃO DE PASSEIO (CALÇADA) OU PISO DE CONCRETO COM CONCRETO MOLDADO IN LOCO, USINADO C25, ACABAMENTO CONVENCIONAL, NÃO ARMADO. AF_03/2023</t>
  </si>
  <si>
    <t>Construção da passagem elevada de pedestre, conforme projeto.</t>
  </si>
  <si>
    <t>Volume 1 (4,00x0,15x13,44) = 8,06m³</t>
  </si>
  <si>
    <t>Volume 2 (((1,50x0,15)/2)x13,44)x2 = 3,02m³</t>
  </si>
  <si>
    <t>2.3.1.10</t>
  </si>
  <si>
    <t>TUBO PVC, SÉRIE R, ÁGUA PLUVIAL, DN 100 MM, FORNECIDO E INSTALADO EM RAMAL DE ENCAMINHAMENTO. AF_06/2022</t>
  </si>
  <si>
    <t>Linha d'água (sarjeta) por baixo da passagem elevada de pedestre, conforme projeto.</t>
  </si>
  <si>
    <t>2.3.1.11</t>
  </si>
  <si>
    <t>PISO PODOTÁTIL DE ALERTA OU DIRECIONAL, DE CONCRETO, ASSENTADO SOBRE ARGAMASSA. AF_03/2024</t>
  </si>
  <si>
    <t>Sobre a passagem elevada de pedestre, conforme projeto.</t>
  </si>
  <si>
    <t>2.3.1.12</t>
  </si>
  <si>
    <t>Pintura de faixa com termoplástico por aspersão - espessura de 1,5 mm</t>
  </si>
  <si>
    <t>Pintura das vagas de estacionamento e faixa elevada de pedestre e sinalização horizontal conforme projeto.</t>
  </si>
  <si>
    <t>RECAPEAMENTO DE RUAS EM CONCRETO ASFÁLTICO (C.B.U.Q.) SOBRE PAVIMENTO EXISTENTE DE PARALELEPÍPEDOS GRANÍTICOS EM DIVERSOS BAIRROS</t>
  </si>
  <si>
    <r>
      <t xml:space="preserve">Encargos Sociais:          Não Desonerado: 
</t>
    </r>
    <r>
      <rPr>
        <sz val="11"/>
        <rFont val="Arial"/>
        <family val="2"/>
      </rPr>
      <t>Horista: 113,98%
Mensalista: 70,00%</t>
    </r>
  </si>
  <si>
    <t>RUA JOÃO SOARES DE JESUS</t>
  </si>
  <si>
    <t>RUA JOSÉ AURISMENDES DE CARVALHO</t>
  </si>
  <si>
    <r>
      <t xml:space="preserve">Tabelas de Referencia:                                                                                                                                  </t>
    </r>
    <r>
      <rPr>
        <sz val="10"/>
        <rFont val="Arial"/>
        <family val="2"/>
      </rPr>
      <t>SINAPI - 06/2024 - Pernambuco
SICRO3 - 01/2024 - Pernambuco
ORSE - 05/2024 - Sergipe</t>
    </r>
  </si>
  <si>
    <t xml:space="preserve"> 2.3.1.4 </t>
  </si>
  <si>
    <t xml:space="preserve"> 99064 </t>
  </si>
  <si>
    <t>Locação do novo traçado da via e estacionamentos.</t>
  </si>
  <si>
    <t>2.3.1.13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</si>
</sst>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1"/>
      <name val="Arial"/>
      <family val="1"/>
    </font>
    <font>
      <sz val="10"/>
      <name val="Arial"/>
      <family val="2"/>
    </font>
    <font>
      <sz val="11"/>
      <name val="Arial"/>
      <family val="2"/>
    </font>
    <font>
      <b/>
      <sz val="14"/>
      <color rgb="FF000000"/>
      <name val="Arial"/>
      <family val="1"/>
    </font>
    <font>
      <b/>
      <sz val="10"/>
      <name val="Arial"/>
      <family val="1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0" tint="-0.24994659260841701"/>
      </right>
      <top style="medium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medium">
        <color auto="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 style="medium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auto="1"/>
      </bottom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/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43" fontId="2" fillId="0" borderId="6" xfId="1" applyFont="1" applyBorder="1" applyAlignment="1">
      <alignment vertical="center"/>
    </xf>
    <xf numFmtId="43" fontId="2" fillId="0" borderId="7" xfId="1" applyFont="1" applyBorder="1" applyAlignment="1">
      <alignment vertical="center"/>
    </xf>
    <xf numFmtId="43" fontId="2" fillId="0" borderId="9" xfId="1" applyFont="1" applyBorder="1" applyAlignment="1">
      <alignment vertical="center"/>
    </xf>
    <xf numFmtId="43" fontId="2" fillId="0" borderId="10" xfId="1" applyFont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43" fontId="3" fillId="4" borderId="6" xfId="1" applyFont="1" applyFill="1" applyBorder="1" applyAlignment="1">
      <alignment vertical="center"/>
    </xf>
    <xf numFmtId="43" fontId="3" fillId="4" borderId="7" xfId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vertical="center" wrapText="1"/>
    </xf>
    <xf numFmtId="0" fontId="10" fillId="5" borderId="0" xfId="0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3" fontId="3" fillId="4" borderId="6" xfId="0" applyNumberFormat="1" applyFont="1" applyFill="1" applyBorder="1" applyAlignment="1">
      <alignment vertical="center"/>
    </xf>
    <xf numFmtId="43" fontId="3" fillId="4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43" fontId="14" fillId="0" borderId="7" xfId="1" applyFont="1" applyFill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3" fillId="4" borderId="6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3" fontId="2" fillId="0" borderId="27" xfId="1" applyFont="1" applyBorder="1" applyAlignment="1">
      <alignment vertical="center"/>
    </xf>
    <xf numFmtId="43" fontId="3" fillId="0" borderId="6" xfId="1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43" fontId="13" fillId="0" borderId="17" xfId="1" applyFont="1" applyBorder="1" applyAlignment="1">
      <alignment horizontal="center" vertical="center"/>
    </xf>
    <xf numFmtId="43" fontId="13" fillId="0" borderId="7" xfId="1" applyFont="1" applyFill="1" applyBorder="1" applyAlignment="1">
      <alignment horizontal="left" vertical="center" wrapText="1"/>
    </xf>
    <xf numFmtId="0" fontId="0" fillId="0" borderId="0" xfId="0" applyFill="1"/>
    <xf numFmtId="49" fontId="5" fillId="0" borderId="23" xfId="0" applyNumberFormat="1" applyFont="1" applyBorder="1" applyAlignment="1">
      <alignment horizontal="center" vertical="center" wrapText="1"/>
    </xf>
    <xf numFmtId="43" fontId="3" fillId="0" borderId="27" xfId="1" applyFont="1" applyBorder="1" applyAlignment="1">
      <alignment vertical="center"/>
    </xf>
    <xf numFmtId="43" fontId="3" fillId="0" borderId="25" xfId="1" applyFont="1" applyBorder="1" applyAlignment="1">
      <alignment horizontal="center" vertical="center"/>
    </xf>
    <xf numFmtId="43" fontId="2" fillId="0" borderId="25" xfId="1" applyFont="1" applyBorder="1" applyAlignment="1">
      <alignment horizontal="center" vertical="center"/>
    </xf>
    <xf numFmtId="43" fontId="3" fillId="0" borderId="26" xfId="1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6" fillId="5" borderId="0" xfId="0" applyFont="1" applyFill="1" applyAlignment="1">
      <alignment horizontal="center" vertical="top" wrapText="1"/>
    </xf>
    <xf numFmtId="0" fontId="10" fillId="5" borderId="0" xfId="0" applyFont="1" applyFill="1" applyAlignment="1">
      <alignment horizontal="left" vertical="top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5FD05-E203-4B9D-BC8C-39F500B70BD9}">
  <dimension ref="A2:N56"/>
  <sheetViews>
    <sheetView workbookViewId="0">
      <selection sqref="A1:XFD1048576"/>
    </sheetView>
  </sheetViews>
  <sheetFormatPr defaultRowHeight="13.2" x14ac:dyDescent="0.25"/>
  <cols>
    <col min="1" max="1" width="8.88671875" style="1"/>
    <col min="2" max="2" width="10.5546875" style="1" customWidth="1"/>
    <col min="3" max="3" width="11" style="1" customWidth="1"/>
    <col min="4" max="4" width="39.5546875" style="1" customWidth="1"/>
    <col min="5" max="5" width="10" style="1" customWidth="1"/>
    <col min="6" max="6" width="8.88671875" style="1"/>
    <col min="7" max="7" width="11" style="1" customWidth="1"/>
    <col min="8" max="8" width="9.44140625" style="1" bestFit="1" customWidth="1"/>
    <col min="9" max="9" width="11.44140625" style="1" customWidth="1"/>
    <col min="10" max="10" width="8.88671875" style="1"/>
    <col min="11" max="11" width="10.44140625" style="1" customWidth="1"/>
    <col min="12" max="12" width="10.6640625" style="1" customWidth="1"/>
    <col min="13" max="13" width="8.88671875" style="1"/>
    <col min="14" max="14" width="9.44140625" style="1" bestFit="1" customWidth="1"/>
    <col min="15" max="17" width="8.88671875" style="1"/>
    <col min="18" max="18" width="9.44140625" style="1" bestFit="1" customWidth="1"/>
    <col min="19" max="16384" width="8.88671875" style="1"/>
  </cols>
  <sheetData>
    <row r="2" spans="1:13" ht="17.399999999999999" x14ac:dyDescent="0.25">
      <c r="A2" s="81" t="s">
        <v>43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3" ht="14.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3" ht="14.4" x14ac:dyDescent="0.25">
      <c r="A4" s="31" t="s">
        <v>37</v>
      </c>
      <c r="B4" s="31"/>
      <c r="C4" s="31"/>
      <c r="D4" s="31"/>
      <c r="E4" s="89" t="s">
        <v>38</v>
      </c>
      <c r="F4" s="89"/>
      <c r="G4" s="30"/>
      <c r="H4" s="32"/>
      <c r="I4" s="89"/>
      <c r="J4" s="89"/>
    </row>
    <row r="5" spans="1:13" x14ac:dyDescent="0.25">
      <c r="A5" s="90" t="s">
        <v>39</v>
      </c>
      <c r="B5" s="90"/>
      <c r="C5" s="90"/>
      <c r="D5" s="90"/>
      <c r="E5" s="90"/>
      <c r="F5" s="90"/>
      <c r="G5" s="90"/>
      <c r="H5" s="90"/>
      <c r="I5" s="90"/>
      <c r="J5" s="90"/>
    </row>
    <row r="6" spans="1:13" ht="14.4" x14ac:dyDescent="0.25">
      <c r="A6" s="31"/>
      <c r="B6" s="31"/>
      <c r="C6" s="31"/>
      <c r="D6" s="31"/>
      <c r="E6" s="31"/>
      <c r="F6" s="31"/>
      <c r="G6" s="30"/>
      <c r="H6" s="31"/>
      <c r="I6" s="31"/>
      <c r="J6" s="31"/>
    </row>
    <row r="7" spans="1:13" ht="84" customHeight="1" x14ac:dyDescent="0.25">
      <c r="A7" s="89" t="s">
        <v>40</v>
      </c>
      <c r="B7" s="89"/>
      <c r="C7" s="89"/>
      <c r="D7" s="89"/>
      <c r="E7" s="91" t="s">
        <v>41</v>
      </c>
      <c r="F7" s="91"/>
      <c r="G7" s="32"/>
      <c r="H7" s="33"/>
      <c r="I7" s="92" t="s">
        <v>42</v>
      </c>
      <c r="J7" s="92"/>
    </row>
    <row r="8" spans="1:13" ht="6.6" customHeight="1" thickBot="1" x14ac:dyDescent="0.3"/>
    <row r="9" spans="1:13" s="2" customFormat="1" ht="14.4" customHeight="1" thickBot="1" x14ac:dyDescent="0.35">
      <c r="A9" s="85" t="s">
        <v>0</v>
      </c>
      <c r="B9" s="83" t="s">
        <v>28</v>
      </c>
      <c r="C9" s="83" t="s">
        <v>29</v>
      </c>
      <c r="D9" s="85" t="s">
        <v>1</v>
      </c>
      <c r="E9" s="83" t="s">
        <v>30</v>
      </c>
      <c r="F9" s="82" t="s">
        <v>3</v>
      </c>
      <c r="G9" s="82" t="s">
        <v>4</v>
      </c>
      <c r="H9" s="86" t="s">
        <v>7</v>
      </c>
      <c r="I9" s="87"/>
      <c r="J9" s="88"/>
      <c r="K9" s="82" t="s">
        <v>21</v>
      </c>
      <c r="L9" s="82" t="s">
        <v>20</v>
      </c>
    </row>
    <row r="10" spans="1:13" s="2" customFormat="1" ht="27" thickBot="1" x14ac:dyDescent="0.35">
      <c r="A10" s="85"/>
      <c r="B10" s="84"/>
      <c r="C10" s="84"/>
      <c r="D10" s="85"/>
      <c r="E10" s="84"/>
      <c r="F10" s="82"/>
      <c r="G10" s="82"/>
      <c r="H10" s="28" t="s">
        <v>2</v>
      </c>
      <c r="I10" s="28" t="s">
        <v>5</v>
      </c>
      <c r="J10" s="28" t="s">
        <v>6</v>
      </c>
      <c r="K10" s="82"/>
      <c r="L10" s="82"/>
      <c r="M10" s="3"/>
    </row>
    <row r="11" spans="1:13" s="4" customFormat="1" x14ac:dyDescent="0.3">
      <c r="A11" s="11">
        <v>1</v>
      </c>
      <c r="B11" s="13"/>
      <c r="C11" s="13"/>
      <c r="D11" s="12" t="s">
        <v>71</v>
      </c>
      <c r="E11" s="12"/>
      <c r="F11" s="13">
        <v>14</v>
      </c>
      <c r="G11" s="13" t="s">
        <v>58</v>
      </c>
      <c r="H11" s="14">
        <f>14*20</f>
        <v>280</v>
      </c>
      <c r="I11" s="14">
        <v>3.76</v>
      </c>
      <c r="J11" s="14">
        <f>SUM(H11:I11)</f>
        <v>283.76</v>
      </c>
      <c r="K11" s="14">
        <v>7</v>
      </c>
      <c r="L11" s="15">
        <f>J11*K11</f>
        <v>1986.32</v>
      </c>
    </row>
    <row r="12" spans="1:13" s="4" customFormat="1" x14ac:dyDescent="0.3">
      <c r="A12" s="16" t="s">
        <v>72</v>
      </c>
      <c r="B12" s="17"/>
      <c r="C12" s="17"/>
      <c r="D12" s="18" t="s">
        <v>22</v>
      </c>
      <c r="E12" s="18"/>
      <c r="F12" s="18"/>
      <c r="G12" s="18"/>
      <c r="H12" s="18"/>
      <c r="I12" s="18"/>
      <c r="J12" s="18"/>
      <c r="K12" s="18"/>
      <c r="L12" s="19"/>
    </row>
    <row r="13" spans="1:13" s="4" customFormat="1" x14ac:dyDescent="0.3">
      <c r="A13" s="20" t="s">
        <v>73</v>
      </c>
      <c r="B13" s="21" t="s">
        <v>23</v>
      </c>
      <c r="C13" s="21" t="s">
        <v>24</v>
      </c>
      <c r="D13" s="22" t="s">
        <v>25</v>
      </c>
      <c r="E13" s="22"/>
      <c r="F13" s="21" t="s">
        <v>31</v>
      </c>
      <c r="G13" s="6"/>
      <c r="H13" s="7"/>
      <c r="I13" s="7"/>
      <c r="J13" s="7"/>
      <c r="K13" s="7"/>
      <c r="L13" s="8">
        <f>L11+L14+L15</f>
        <v>2457.46</v>
      </c>
    </row>
    <row r="14" spans="1:13" s="4" customFormat="1" ht="43.8" customHeight="1" x14ac:dyDescent="0.3">
      <c r="A14" s="20"/>
      <c r="B14" s="21"/>
      <c r="C14" s="21"/>
      <c r="D14" s="22"/>
      <c r="E14" s="22"/>
      <c r="F14" s="21" t="s">
        <v>31</v>
      </c>
      <c r="G14" s="96" t="s">
        <v>59</v>
      </c>
      <c r="H14" s="97"/>
      <c r="I14" s="97"/>
      <c r="J14" s="97"/>
      <c r="K14" s="98"/>
      <c r="L14" s="8">
        <v>191.14</v>
      </c>
    </row>
    <row r="15" spans="1:13" s="4" customFormat="1" x14ac:dyDescent="0.3">
      <c r="A15" s="20"/>
      <c r="B15" s="21"/>
      <c r="C15" s="21"/>
      <c r="D15" s="22"/>
      <c r="E15" s="22"/>
      <c r="F15" s="21" t="s">
        <v>31</v>
      </c>
      <c r="G15" s="96" t="s">
        <v>60</v>
      </c>
      <c r="H15" s="97"/>
      <c r="I15" s="97"/>
      <c r="J15" s="97"/>
      <c r="K15" s="98"/>
      <c r="L15" s="8">
        <f>(20*6.9)+(20*7.1)</f>
        <v>280</v>
      </c>
    </row>
    <row r="16" spans="1:13" s="4" customFormat="1" x14ac:dyDescent="0.3">
      <c r="A16" s="20"/>
      <c r="B16" s="21"/>
      <c r="C16" s="21"/>
      <c r="D16" s="22"/>
      <c r="E16" s="22"/>
      <c r="F16" s="21"/>
      <c r="G16" s="6"/>
      <c r="H16" s="7"/>
      <c r="I16" s="7"/>
      <c r="J16" s="7"/>
      <c r="K16" s="7"/>
      <c r="L16" s="8"/>
    </row>
    <row r="17" spans="1:14" s="4" customFormat="1" x14ac:dyDescent="0.3">
      <c r="A17" s="16" t="s">
        <v>74</v>
      </c>
      <c r="B17" s="17"/>
      <c r="C17" s="17"/>
      <c r="D17" s="18" t="s">
        <v>27</v>
      </c>
      <c r="E17" s="18"/>
      <c r="F17" s="18"/>
      <c r="G17" s="18"/>
      <c r="H17" s="18"/>
      <c r="I17" s="18"/>
      <c r="J17" s="18"/>
      <c r="K17" s="18"/>
      <c r="L17" s="19"/>
    </row>
    <row r="18" spans="1:14" s="4" customFormat="1" ht="52.8" x14ac:dyDescent="0.3">
      <c r="A18" s="20" t="s">
        <v>75</v>
      </c>
      <c r="B18" s="21">
        <v>95996</v>
      </c>
      <c r="C18" s="21" t="s">
        <v>26</v>
      </c>
      <c r="D18" s="22" t="s">
        <v>63</v>
      </c>
      <c r="E18" s="22"/>
      <c r="F18" s="21" t="s">
        <v>64</v>
      </c>
      <c r="G18" s="99" t="s">
        <v>65</v>
      </c>
      <c r="H18" s="100"/>
      <c r="I18" s="100"/>
      <c r="J18" s="100"/>
      <c r="K18" s="101"/>
      <c r="L18" s="8">
        <f>L13*0.05</f>
        <v>122.873</v>
      </c>
      <c r="N18" s="4" t="s">
        <v>62</v>
      </c>
    </row>
    <row r="19" spans="1:14" s="4" customFormat="1" ht="52.8" x14ac:dyDescent="0.3">
      <c r="A19" s="20" t="s">
        <v>76</v>
      </c>
      <c r="B19" s="21">
        <v>95995</v>
      </c>
      <c r="C19" s="21" t="s">
        <v>26</v>
      </c>
      <c r="D19" s="22" t="s">
        <v>66</v>
      </c>
      <c r="E19" s="22"/>
      <c r="F19" s="21" t="s">
        <v>64</v>
      </c>
      <c r="G19" s="99" t="s">
        <v>67</v>
      </c>
      <c r="H19" s="100"/>
      <c r="I19" s="100"/>
      <c r="J19" s="100"/>
      <c r="K19" s="101"/>
      <c r="L19" s="8">
        <f>L13*0.03</f>
        <v>73.723799999999997</v>
      </c>
      <c r="N19" s="4" t="s">
        <v>61</v>
      </c>
    </row>
    <row r="20" spans="1:14" s="4" customFormat="1" ht="52.8" x14ac:dyDescent="0.3">
      <c r="A20" s="20" t="s">
        <v>77</v>
      </c>
      <c r="B20" s="21">
        <v>95876</v>
      </c>
      <c r="C20" s="21" t="s">
        <v>26</v>
      </c>
      <c r="D20" s="22" t="s">
        <v>69</v>
      </c>
      <c r="E20" s="22"/>
      <c r="F20" s="21" t="s">
        <v>70</v>
      </c>
      <c r="G20" s="6"/>
      <c r="H20" s="7"/>
      <c r="I20" s="7"/>
      <c r="J20" s="7"/>
      <c r="K20" s="7"/>
      <c r="L20" s="8">
        <f>SUM(L18:L19)*30</f>
        <v>5897.9040000000005</v>
      </c>
      <c r="N20" s="4" t="s">
        <v>68</v>
      </c>
    </row>
    <row r="21" spans="1:14" ht="13.8" thickBot="1" x14ac:dyDescent="0.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6"/>
    </row>
    <row r="22" spans="1:14" x14ac:dyDescent="0.25">
      <c r="L22" s="4"/>
    </row>
    <row r="23" spans="1:14" x14ac:dyDescent="0.25">
      <c r="L23" s="4"/>
    </row>
    <row r="24" spans="1:14" ht="15.6" x14ac:dyDescent="0.25">
      <c r="D24" s="94" t="s">
        <v>44</v>
      </c>
      <c r="E24" s="94"/>
      <c r="L24" s="4"/>
    </row>
    <row r="25" spans="1:14" ht="15.6" x14ac:dyDescent="0.3">
      <c r="D25" s="95" t="s">
        <v>45</v>
      </c>
      <c r="E25" s="95"/>
      <c r="L25" s="4"/>
    </row>
    <row r="26" spans="1:14" ht="15.6" x14ac:dyDescent="0.25">
      <c r="D26" s="93" t="s">
        <v>46</v>
      </c>
      <c r="E26" s="93"/>
      <c r="L26" s="4"/>
    </row>
    <row r="27" spans="1:14" ht="15.6" x14ac:dyDescent="0.25">
      <c r="D27" s="93" t="s">
        <v>47</v>
      </c>
      <c r="E27" s="93"/>
      <c r="L27" s="4"/>
    </row>
    <row r="28" spans="1:14" ht="15.6" x14ac:dyDescent="0.25">
      <c r="D28" s="93" t="s">
        <v>48</v>
      </c>
      <c r="E28" s="93"/>
      <c r="L28" s="4"/>
    </row>
    <row r="29" spans="1:14" x14ac:dyDescent="0.25">
      <c r="L29" s="4"/>
    </row>
    <row r="30" spans="1:14" x14ac:dyDescent="0.25">
      <c r="L30" s="4"/>
    </row>
    <row r="31" spans="1:14" x14ac:dyDescent="0.25">
      <c r="L31" s="4"/>
    </row>
    <row r="32" spans="1:14" x14ac:dyDescent="0.25">
      <c r="L32" s="4"/>
    </row>
    <row r="33" spans="12:12" x14ac:dyDescent="0.25">
      <c r="L33" s="4"/>
    </row>
    <row r="34" spans="12:12" x14ac:dyDescent="0.25">
      <c r="L34" s="4"/>
    </row>
    <row r="35" spans="12:12" x14ac:dyDescent="0.25">
      <c r="L35" s="4"/>
    </row>
    <row r="36" spans="12:12" x14ac:dyDescent="0.25">
      <c r="L36" s="4"/>
    </row>
    <row r="37" spans="12:12" x14ac:dyDescent="0.25">
      <c r="L37" s="4"/>
    </row>
    <row r="38" spans="12:12" x14ac:dyDescent="0.25">
      <c r="L38" s="4"/>
    </row>
    <row r="39" spans="12:12" x14ac:dyDescent="0.25">
      <c r="L39" s="4"/>
    </row>
    <row r="40" spans="12:12" x14ac:dyDescent="0.25">
      <c r="L40" s="4"/>
    </row>
    <row r="41" spans="12:12" x14ac:dyDescent="0.25">
      <c r="L41" s="4"/>
    </row>
    <row r="42" spans="12:12" x14ac:dyDescent="0.25">
      <c r="L42" s="4"/>
    </row>
    <row r="43" spans="12:12" x14ac:dyDescent="0.25">
      <c r="L43" s="4"/>
    </row>
    <row r="44" spans="12:12" x14ac:dyDescent="0.25">
      <c r="L44" s="4"/>
    </row>
    <row r="45" spans="12:12" x14ac:dyDescent="0.25">
      <c r="L45" s="4"/>
    </row>
    <row r="46" spans="12:12" x14ac:dyDescent="0.25">
      <c r="L46" s="4"/>
    </row>
    <row r="47" spans="12:12" x14ac:dyDescent="0.25">
      <c r="L47" s="4"/>
    </row>
    <row r="48" spans="12:12" x14ac:dyDescent="0.25">
      <c r="L48" s="4"/>
    </row>
    <row r="49" spans="12:12" x14ac:dyDescent="0.25">
      <c r="L49" s="4"/>
    </row>
    <row r="50" spans="12:12" x14ac:dyDescent="0.25">
      <c r="L50" s="4"/>
    </row>
    <row r="51" spans="12:12" x14ac:dyDescent="0.25">
      <c r="L51" s="4"/>
    </row>
    <row r="52" spans="12:12" x14ac:dyDescent="0.25">
      <c r="L52" s="4"/>
    </row>
    <row r="53" spans="12:12" x14ac:dyDescent="0.25">
      <c r="L53" s="4"/>
    </row>
    <row r="54" spans="12:12" x14ac:dyDescent="0.25">
      <c r="L54" s="4"/>
    </row>
    <row r="55" spans="12:12" x14ac:dyDescent="0.25">
      <c r="L55" s="4"/>
    </row>
    <row r="56" spans="12:12" x14ac:dyDescent="0.25">
      <c r="L56" s="4"/>
    </row>
  </sheetData>
  <mergeCells count="26">
    <mergeCell ref="D28:E28"/>
    <mergeCell ref="K9:K10"/>
    <mergeCell ref="D24:E24"/>
    <mergeCell ref="D25:E25"/>
    <mergeCell ref="D26:E26"/>
    <mergeCell ref="D27:E27"/>
    <mergeCell ref="G14:K14"/>
    <mergeCell ref="G15:K15"/>
    <mergeCell ref="G18:K18"/>
    <mergeCell ref="G19:K19"/>
    <mergeCell ref="A2:L2"/>
    <mergeCell ref="L9:L10"/>
    <mergeCell ref="B9:B10"/>
    <mergeCell ref="C9:C10"/>
    <mergeCell ref="E9:E10"/>
    <mergeCell ref="A9:A10"/>
    <mergeCell ref="D9:D10"/>
    <mergeCell ref="F9:F10"/>
    <mergeCell ref="G9:G10"/>
    <mergeCell ref="H9:J9"/>
    <mergeCell ref="E4:F4"/>
    <mergeCell ref="I4:J4"/>
    <mergeCell ref="A5:J5"/>
    <mergeCell ref="A7:D7"/>
    <mergeCell ref="E7:F7"/>
    <mergeCell ref="I7:J7"/>
  </mergeCells>
  <printOptions horizontalCentered="1"/>
  <pageMargins left="0.51181102362204722" right="0.51181102362204722" top="0.78740157480314965" bottom="0.59055118110236227" header="0.19685039370078741" footer="0.19685039370078741"/>
  <pageSetup paperSize="9" scale="90" orientation="landscape" horizontalDpi="0" verticalDpi="0" r:id="rId1"/>
  <headerFooter>
    <oddHeader>&amp;L&amp;G&amp;R&amp;G</oddHeader>
    <oddFooter>&amp;RPágina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537F7-99A5-47AF-A2F0-EFA393BF768F}">
  <dimension ref="A2:Q136"/>
  <sheetViews>
    <sheetView tabSelected="1" workbookViewId="0">
      <selection activeCell="Q103" sqref="Q103"/>
    </sheetView>
  </sheetViews>
  <sheetFormatPr defaultRowHeight="13.2" x14ac:dyDescent="0.25"/>
  <cols>
    <col min="1" max="1" width="8.88671875" style="1"/>
    <col min="2" max="2" width="10.5546875" style="1" customWidth="1"/>
    <col min="3" max="3" width="11" style="1" customWidth="1"/>
    <col min="4" max="4" width="39.5546875" style="1" customWidth="1"/>
    <col min="5" max="5" width="10" style="1" customWidth="1"/>
    <col min="6" max="6" width="8.88671875" style="1"/>
    <col min="7" max="7" width="11" style="1" customWidth="1"/>
    <col min="8" max="8" width="9.44140625" style="1" bestFit="1" customWidth="1"/>
    <col min="9" max="9" width="11.44140625" style="1" customWidth="1"/>
    <col min="10" max="10" width="8.88671875" style="1"/>
    <col min="11" max="11" width="10.44140625" style="1" customWidth="1"/>
    <col min="12" max="12" width="10.6640625" style="1" customWidth="1"/>
    <col min="13" max="13" width="8.88671875" style="1"/>
    <col min="14" max="14" width="9.44140625" style="1" bestFit="1" customWidth="1"/>
    <col min="15" max="17" width="8.88671875" style="1"/>
    <col min="18" max="18" width="9.44140625" style="1" bestFit="1" customWidth="1"/>
    <col min="19" max="16384" width="8.88671875" style="1"/>
  </cols>
  <sheetData>
    <row r="2" spans="1:14" ht="17.399999999999999" x14ac:dyDescent="0.25">
      <c r="A2" s="81" t="s">
        <v>43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4" ht="14.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4" ht="14.4" x14ac:dyDescent="0.25">
      <c r="A4" s="31" t="s">
        <v>37</v>
      </c>
      <c r="B4" s="31"/>
      <c r="C4" s="31"/>
      <c r="D4" s="31"/>
      <c r="E4" s="89" t="s">
        <v>38</v>
      </c>
      <c r="F4" s="89"/>
      <c r="G4" s="30"/>
      <c r="H4" s="32"/>
      <c r="I4" s="89"/>
      <c r="J4" s="89"/>
    </row>
    <row r="5" spans="1:14" x14ac:dyDescent="0.25">
      <c r="A5" s="90" t="s">
        <v>214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</row>
    <row r="6" spans="1:14" ht="14.4" x14ac:dyDescent="0.25">
      <c r="A6" s="31"/>
      <c r="B6" s="31"/>
      <c r="C6" s="31"/>
      <c r="D6" s="31"/>
      <c r="E6" s="31"/>
      <c r="F6" s="31"/>
      <c r="G6" s="30"/>
      <c r="H6" s="31"/>
      <c r="I6" s="31"/>
      <c r="J6" s="31"/>
    </row>
    <row r="7" spans="1:14" ht="60" customHeight="1" x14ac:dyDescent="0.25">
      <c r="A7" s="113" t="s">
        <v>218</v>
      </c>
      <c r="B7" s="113"/>
      <c r="C7" s="113"/>
      <c r="D7" s="113"/>
      <c r="E7" s="112" t="s">
        <v>84</v>
      </c>
      <c r="F7" s="112"/>
      <c r="G7" s="91"/>
      <c r="H7" s="91"/>
      <c r="I7" s="92" t="s">
        <v>215</v>
      </c>
      <c r="J7" s="92"/>
    </row>
    <row r="8" spans="1:14" ht="6.6" customHeight="1" thickBot="1" x14ac:dyDescent="0.3"/>
    <row r="9" spans="1:14" s="2" customFormat="1" ht="14.4" customHeight="1" thickBot="1" x14ac:dyDescent="0.35">
      <c r="A9" s="85" t="s">
        <v>0</v>
      </c>
      <c r="B9" s="83" t="s">
        <v>28</v>
      </c>
      <c r="C9" s="83" t="s">
        <v>29</v>
      </c>
      <c r="D9" s="85" t="s">
        <v>1</v>
      </c>
      <c r="E9" s="83" t="s">
        <v>30</v>
      </c>
      <c r="F9" s="82" t="s">
        <v>3</v>
      </c>
      <c r="G9" s="82" t="s">
        <v>4</v>
      </c>
      <c r="H9" s="86" t="s">
        <v>7</v>
      </c>
      <c r="I9" s="87"/>
      <c r="J9" s="88"/>
      <c r="K9" s="82" t="s">
        <v>21</v>
      </c>
      <c r="L9" s="82" t="s">
        <v>20</v>
      </c>
    </row>
    <row r="10" spans="1:14" s="2" customFormat="1" ht="27" thickBot="1" x14ac:dyDescent="0.35">
      <c r="A10" s="85"/>
      <c r="B10" s="84"/>
      <c r="C10" s="84"/>
      <c r="D10" s="85"/>
      <c r="E10" s="84"/>
      <c r="F10" s="82"/>
      <c r="G10" s="82"/>
      <c r="H10" s="28" t="s">
        <v>2</v>
      </c>
      <c r="I10" s="28" t="s">
        <v>5</v>
      </c>
      <c r="J10" s="28" t="s">
        <v>6</v>
      </c>
      <c r="K10" s="82"/>
      <c r="L10" s="82"/>
      <c r="M10" s="3"/>
    </row>
    <row r="11" spans="1:14" s="4" customFormat="1" x14ac:dyDescent="0.3">
      <c r="A11" s="16">
        <v>1</v>
      </c>
      <c r="B11" s="17"/>
      <c r="C11" s="17"/>
      <c r="D11" s="18" t="s">
        <v>131</v>
      </c>
      <c r="E11" s="18"/>
      <c r="F11" s="18"/>
      <c r="G11" s="18"/>
      <c r="H11" s="18"/>
      <c r="I11" s="18"/>
      <c r="J11" s="18"/>
      <c r="K11" s="18"/>
      <c r="L11" s="19"/>
    </row>
    <row r="12" spans="1:14" s="4" customFormat="1" ht="39.6" x14ac:dyDescent="0.3">
      <c r="A12" s="20" t="s">
        <v>72</v>
      </c>
      <c r="B12" s="21">
        <v>103689</v>
      </c>
      <c r="C12" s="60" t="s">
        <v>125</v>
      </c>
      <c r="D12" s="22" t="s">
        <v>132</v>
      </c>
      <c r="E12" s="21" t="s">
        <v>31</v>
      </c>
      <c r="F12" s="21"/>
      <c r="G12" s="6"/>
      <c r="H12" s="7"/>
      <c r="I12" s="66"/>
      <c r="J12" s="66">
        <v>3</v>
      </c>
      <c r="K12" s="66">
        <v>2</v>
      </c>
      <c r="L12" s="8">
        <f>J12*K12</f>
        <v>6</v>
      </c>
    </row>
    <row r="13" spans="1:14" s="4" customFormat="1" x14ac:dyDescent="0.3">
      <c r="A13" s="20"/>
      <c r="B13" s="21"/>
      <c r="C13" s="21"/>
      <c r="D13" s="22"/>
      <c r="E13" s="21"/>
      <c r="F13" s="21"/>
      <c r="G13" s="48"/>
      <c r="H13" s="49"/>
      <c r="I13" s="49"/>
      <c r="J13" s="49"/>
      <c r="K13" s="50"/>
      <c r="L13" s="8"/>
    </row>
    <row r="14" spans="1:14" s="4" customFormat="1" x14ac:dyDescent="0.3">
      <c r="A14" s="16">
        <v>2</v>
      </c>
      <c r="B14" s="17"/>
      <c r="C14" s="17"/>
      <c r="D14" s="18" t="s">
        <v>134</v>
      </c>
      <c r="E14" s="18"/>
      <c r="F14" s="18"/>
      <c r="G14" s="18"/>
      <c r="H14" s="18"/>
      <c r="I14" s="18"/>
      <c r="J14" s="18"/>
      <c r="K14" s="18"/>
      <c r="L14" s="19"/>
    </row>
    <row r="15" spans="1:14" s="4" customFormat="1" x14ac:dyDescent="0.3">
      <c r="A15" s="16" t="s">
        <v>86</v>
      </c>
      <c r="B15" s="17"/>
      <c r="C15" s="17"/>
      <c r="D15" s="18" t="s">
        <v>92</v>
      </c>
      <c r="E15" s="18"/>
      <c r="F15" s="18"/>
      <c r="G15" s="18"/>
      <c r="H15" s="18"/>
      <c r="I15" s="18"/>
      <c r="J15" s="18"/>
      <c r="K15" s="18"/>
      <c r="L15" s="19"/>
    </row>
    <row r="16" spans="1:14" s="4" customFormat="1" x14ac:dyDescent="0.3">
      <c r="A16" s="11" t="s">
        <v>105</v>
      </c>
      <c r="B16" s="13"/>
      <c r="C16" s="13"/>
      <c r="D16" s="57" t="s">
        <v>216</v>
      </c>
      <c r="E16" s="13"/>
      <c r="F16" s="13">
        <v>0</v>
      </c>
      <c r="G16" s="13" t="s">
        <v>137</v>
      </c>
      <c r="H16" s="14">
        <f>17*20</f>
        <v>340</v>
      </c>
      <c r="I16" s="14">
        <v>1.94</v>
      </c>
      <c r="J16" s="14">
        <f>SUM(H16:I16)</f>
        <v>341.94</v>
      </c>
      <c r="K16" s="14">
        <v>6.6418600000000003</v>
      </c>
      <c r="L16" s="15">
        <f>J16*K16</f>
        <v>2271.1176083999999</v>
      </c>
      <c r="N16" s="111"/>
    </row>
    <row r="17" spans="1:14" s="4" customFormat="1" x14ac:dyDescent="0.25">
      <c r="A17" s="20" t="s">
        <v>106</v>
      </c>
      <c r="B17" s="21">
        <v>4011353</v>
      </c>
      <c r="C17" s="21" t="s">
        <v>24</v>
      </c>
      <c r="D17" s="52" t="s">
        <v>78</v>
      </c>
      <c r="E17" s="51" t="s">
        <v>31</v>
      </c>
      <c r="F17" s="51"/>
      <c r="G17" s="102" t="s">
        <v>138</v>
      </c>
      <c r="H17" s="103"/>
      <c r="I17" s="103"/>
      <c r="J17" s="103"/>
      <c r="K17" s="104"/>
      <c r="L17" s="53">
        <f>L16</f>
        <v>2271.1176083999999</v>
      </c>
      <c r="N17" s="1"/>
    </row>
    <row r="18" spans="1:14" s="4" customFormat="1" ht="39.6" x14ac:dyDescent="0.3">
      <c r="A18" s="20" t="s">
        <v>107</v>
      </c>
      <c r="B18" s="21">
        <v>4011463</v>
      </c>
      <c r="C18" s="21" t="s">
        <v>24</v>
      </c>
      <c r="D18" s="22" t="s">
        <v>80</v>
      </c>
      <c r="E18" s="21" t="s">
        <v>79</v>
      </c>
      <c r="F18" s="21"/>
      <c r="G18" s="99" t="s">
        <v>139</v>
      </c>
      <c r="H18" s="100"/>
      <c r="I18" s="100"/>
      <c r="J18" s="100"/>
      <c r="K18" s="101"/>
      <c r="L18" s="8">
        <f>L16*0.05*2.4</f>
        <v>272.53411300799996</v>
      </c>
    </row>
    <row r="19" spans="1:14" s="4" customFormat="1" ht="26.4" x14ac:dyDescent="0.3">
      <c r="A19" s="20" t="s">
        <v>108</v>
      </c>
      <c r="B19" s="21">
        <v>5915321</v>
      </c>
      <c r="C19" s="21" t="s">
        <v>24</v>
      </c>
      <c r="D19" s="22" t="s">
        <v>81</v>
      </c>
      <c r="E19" s="21" t="s">
        <v>82</v>
      </c>
      <c r="F19" s="21"/>
      <c r="G19" s="99" t="s">
        <v>140</v>
      </c>
      <c r="H19" s="100"/>
      <c r="I19" s="100"/>
      <c r="J19" s="100"/>
      <c r="K19" s="101"/>
      <c r="L19" s="8">
        <f>SUM(L18)*40</f>
        <v>10901.364520319999</v>
      </c>
    </row>
    <row r="20" spans="1:14" s="4" customFormat="1" x14ac:dyDescent="0.3">
      <c r="A20" s="59"/>
      <c r="B20" s="60"/>
      <c r="C20" s="60"/>
      <c r="D20" s="61"/>
      <c r="E20" s="60"/>
      <c r="F20" s="60"/>
      <c r="G20" s="62"/>
      <c r="H20" s="63"/>
      <c r="I20" s="63"/>
      <c r="J20" s="63"/>
      <c r="K20" s="64"/>
      <c r="L20" s="65"/>
    </row>
    <row r="21" spans="1:14" s="4" customFormat="1" ht="26.4" x14ac:dyDescent="0.3">
      <c r="A21" s="11" t="s">
        <v>109</v>
      </c>
      <c r="B21" s="13"/>
      <c r="C21" s="13"/>
      <c r="D21" s="57" t="s">
        <v>89</v>
      </c>
      <c r="E21" s="13"/>
      <c r="F21" s="13">
        <v>0</v>
      </c>
      <c r="G21" s="13" t="s">
        <v>85</v>
      </c>
      <c r="H21" s="14">
        <f>8*20</f>
        <v>160</v>
      </c>
      <c r="I21" s="14">
        <v>18.32</v>
      </c>
      <c r="J21" s="14">
        <f>SUM(H21:I21)</f>
        <v>178.32</v>
      </c>
      <c r="K21" s="14">
        <v>5.8018169999999998</v>
      </c>
      <c r="L21" s="15">
        <f>J21*K21</f>
        <v>1034.5800074399999</v>
      </c>
      <c r="N21" s="111"/>
    </row>
    <row r="22" spans="1:14" s="4" customFormat="1" x14ac:dyDescent="0.3">
      <c r="A22" s="20" t="s">
        <v>110</v>
      </c>
      <c r="B22" s="21">
        <v>4011353</v>
      </c>
      <c r="C22" s="21" t="s">
        <v>24</v>
      </c>
      <c r="D22" s="52" t="s">
        <v>78</v>
      </c>
      <c r="E22" s="51" t="s">
        <v>31</v>
      </c>
      <c r="F22" s="51"/>
      <c r="G22" s="102" t="s">
        <v>141</v>
      </c>
      <c r="H22" s="103"/>
      <c r="I22" s="103"/>
      <c r="J22" s="103"/>
      <c r="K22" s="104"/>
      <c r="L22" s="53">
        <f>L21</f>
        <v>1034.5800074399999</v>
      </c>
    </row>
    <row r="23" spans="1:14" s="4" customFormat="1" ht="39.6" x14ac:dyDescent="0.3">
      <c r="A23" s="20" t="s">
        <v>111</v>
      </c>
      <c r="B23" s="21">
        <v>4011463</v>
      </c>
      <c r="C23" s="21" t="s">
        <v>24</v>
      </c>
      <c r="D23" s="22" t="s">
        <v>80</v>
      </c>
      <c r="E23" s="21" t="s">
        <v>79</v>
      </c>
      <c r="F23" s="21"/>
      <c r="G23" s="99" t="s">
        <v>142</v>
      </c>
      <c r="H23" s="100"/>
      <c r="I23" s="100"/>
      <c r="J23" s="100"/>
      <c r="K23" s="101"/>
      <c r="L23" s="8">
        <f>L21*0.05*2.4</f>
        <v>124.1496008928</v>
      </c>
    </row>
    <row r="24" spans="1:14" s="4" customFormat="1" ht="26.4" x14ac:dyDescent="0.3">
      <c r="A24" s="20" t="s">
        <v>112</v>
      </c>
      <c r="B24" s="21">
        <v>5915321</v>
      </c>
      <c r="C24" s="21" t="s">
        <v>24</v>
      </c>
      <c r="D24" s="22" t="s">
        <v>81</v>
      </c>
      <c r="E24" s="21" t="s">
        <v>82</v>
      </c>
      <c r="F24" s="21"/>
      <c r="G24" s="99" t="s">
        <v>143</v>
      </c>
      <c r="H24" s="100"/>
      <c r="I24" s="100"/>
      <c r="J24" s="100"/>
      <c r="K24" s="101"/>
      <c r="L24" s="8">
        <f>SUM(L23)*40</f>
        <v>4965.9840357120001</v>
      </c>
    </row>
    <row r="25" spans="1:14" s="4" customFormat="1" x14ac:dyDescent="0.3">
      <c r="A25" s="59"/>
      <c r="B25" s="60"/>
      <c r="C25" s="60"/>
      <c r="D25" s="61"/>
      <c r="E25" s="60"/>
      <c r="F25" s="60"/>
      <c r="G25" s="62"/>
      <c r="H25" s="63"/>
      <c r="I25" s="63"/>
      <c r="J25" s="63"/>
      <c r="K25" s="64"/>
      <c r="L25" s="65"/>
    </row>
    <row r="26" spans="1:14" s="4" customFormat="1" ht="26.4" x14ac:dyDescent="0.3">
      <c r="A26" s="11" t="s">
        <v>113</v>
      </c>
      <c r="B26" s="13"/>
      <c r="C26" s="13"/>
      <c r="D26" s="57" t="s">
        <v>90</v>
      </c>
      <c r="E26" s="13"/>
      <c r="F26" s="13">
        <v>0</v>
      </c>
      <c r="G26" s="13" t="s">
        <v>144</v>
      </c>
      <c r="H26" s="14">
        <f>10*20</f>
        <v>200</v>
      </c>
      <c r="I26" s="14">
        <v>11.67</v>
      </c>
      <c r="J26" s="14">
        <f>SUM(H26:I26)</f>
        <v>211.67</v>
      </c>
      <c r="K26" s="14">
        <v>6.0114799999999997</v>
      </c>
      <c r="L26" s="15">
        <f>J26*K26</f>
        <v>1272.4499715999998</v>
      </c>
      <c r="N26" s="58"/>
    </row>
    <row r="27" spans="1:14" s="4" customFormat="1" x14ac:dyDescent="0.3">
      <c r="A27" s="20" t="s">
        <v>114</v>
      </c>
      <c r="B27" s="21">
        <v>4011353</v>
      </c>
      <c r="C27" s="21" t="s">
        <v>24</v>
      </c>
      <c r="D27" s="52" t="s">
        <v>78</v>
      </c>
      <c r="E27" s="51" t="s">
        <v>31</v>
      </c>
      <c r="F27" s="51"/>
      <c r="G27" s="102" t="s">
        <v>145</v>
      </c>
      <c r="H27" s="103"/>
      <c r="I27" s="103"/>
      <c r="J27" s="103"/>
      <c r="K27" s="104"/>
      <c r="L27" s="53">
        <f>L26</f>
        <v>1272.4499715999998</v>
      </c>
    </row>
    <row r="28" spans="1:14" s="4" customFormat="1" ht="39.6" x14ac:dyDescent="0.3">
      <c r="A28" s="20" t="s">
        <v>115</v>
      </c>
      <c r="B28" s="21">
        <v>4011463</v>
      </c>
      <c r="C28" s="21" t="s">
        <v>24</v>
      </c>
      <c r="D28" s="22" t="s">
        <v>80</v>
      </c>
      <c r="E28" s="21" t="s">
        <v>79</v>
      </c>
      <c r="F28" s="21"/>
      <c r="G28" s="99" t="s">
        <v>146</v>
      </c>
      <c r="H28" s="100"/>
      <c r="I28" s="100"/>
      <c r="J28" s="100"/>
      <c r="K28" s="101"/>
      <c r="L28" s="8">
        <f>L26*0.05*2.4</f>
        <v>152.69399659199996</v>
      </c>
    </row>
    <row r="29" spans="1:14" s="4" customFormat="1" ht="26.4" x14ac:dyDescent="0.3">
      <c r="A29" s="20" t="s">
        <v>116</v>
      </c>
      <c r="B29" s="21">
        <v>5915321</v>
      </c>
      <c r="C29" s="21" t="s">
        <v>24</v>
      </c>
      <c r="D29" s="22" t="s">
        <v>81</v>
      </c>
      <c r="E29" s="21" t="s">
        <v>82</v>
      </c>
      <c r="F29" s="21"/>
      <c r="G29" s="99" t="s">
        <v>147</v>
      </c>
      <c r="H29" s="100"/>
      <c r="I29" s="100"/>
      <c r="J29" s="100"/>
      <c r="K29" s="101"/>
      <c r="L29" s="8">
        <f>SUM(L28)*40</f>
        <v>6107.7598636799985</v>
      </c>
    </row>
    <row r="30" spans="1:14" s="4" customFormat="1" x14ac:dyDescent="0.3">
      <c r="A30" s="59"/>
      <c r="B30" s="60"/>
      <c r="C30" s="60"/>
      <c r="D30" s="61"/>
      <c r="E30" s="60"/>
      <c r="F30" s="60"/>
      <c r="G30" s="62"/>
      <c r="H30" s="63"/>
      <c r="I30" s="63"/>
      <c r="J30" s="63"/>
      <c r="K30" s="64"/>
      <c r="L30" s="65"/>
    </row>
    <row r="31" spans="1:14" s="4" customFormat="1" ht="26.4" x14ac:dyDescent="0.3">
      <c r="A31" s="11" t="s">
        <v>117</v>
      </c>
      <c r="B31" s="13"/>
      <c r="C31" s="13"/>
      <c r="D31" s="57" t="s">
        <v>91</v>
      </c>
      <c r="E31" s="13"/>
      <c r="F31" s="13">
        <v>0</v>
      </c>
      <c r="G31" s="13" t="s">
        <v>148</v>
      </c>
      <c r="H31" s="14">
        <f>9*20</f>
        <v>180</v>
      </c>
      <c r="I31" s="14">
        <v>18.07</v>
      </c>
      <c r="J31" s="14">
        <f>SUM(H31:I31)</f>
        <v>198.07</v>
      </c>
      <c r="K31" s="14">
        <v>6.6071090000000003</v>
      </c>
      <c r="L31" s="15">
        <f>J31*K31</f>
        <v>1308.6700796299999</v>
      </c>
      <c r="N31" s="58"/>
    </row>
    <row r="32" spans="1:14" s="4" customFormat="1" x14ac:dyDescent="0.3">
      <c r="A32" s="20" t="s">
        <v>118</v>
      </c>
      <c r="B32" s="21">
        <v>4011353</v>
      </c>
      <c r="C32" s="21" t="s">
        <v>24</v>
      </c>
      <c r="D32" s="52" t="s">
        <v>78</v>
      </c>
      <c r="E32" s="51" t="s">
        <v>31</v>
      </c>
      <c r="F32" s="51"/>
      <c r="G32" s="102" t="s">
        <v>149</v>
      </c>
      <c r="H32" s="103"/>
      <c r="I32" s="103"/>
      <c r="J32" s="103"/>
      <c r="K32" s="104"/>
      <c r="L32" s="53">
        <f>L31</f>
        <v>1308.6700796299999</v>
      </c>
    </row>
    <row r="33" spans="1:14" s="4" customFormat="1" ht="39.6" x14ac:dyDescent="0.3">
      <c r="A33" s="20" t="s">
        <v>119</v>
      </c>
      <c r="B33" s="21">
        <v>4011463</v>
      </c>
      <c r="C33" s="21" t="s">
        <v>24</v>
      </c>
      <c r="D33" s="22" t="s">
        <v>80</v>
      </c>
      <c r="E33" s="21" t="s">
        <v>79</v>
      </c>
      <c r="F33" s="21"/>
      <c r="G33" s="99" t="s">
        <v>150</v>
      </c>
      <c r="H33" s="100"/>
      <c r="I33" s="100"/>
      <c r="J33" s="100"/>
      <c r="K33" s="101"/>
      <c r="L33" s="8">
        <f>L31*0.05*2.4</f>
        <v>157.04040955559998</v>
      </c>
    </row>
    <row r="34" spans="1:14" s="4" customFormat="1" ht="26.4" x14ac:dyDescent="0.3">
      <c r="A34" s="20" t="s">
        <v>120</v>
      </c>
      <c r="B34" s="21">
        <v>5915321</v>
      </c>
      <c r="C34" s="21" t="s">
        <v>24</v>
      </c>
      <c r="D34" s="22" t="s">
        <v>81</v>
      </c>
      <c r="E34" s="21" t="s">
        <v>82</v>
      </c>
      <c r="F34" s="21"/>
      <c r="G34" s="99" t="s">
        <v>151</v>
      </c>
      <c r="H34" s="100"/>
      <c r="I34" s="100"/>
      <c r="J34" s="100"/>
      <c r="K34" s="101"/>
      <c r="L34" s="8">
        <f>SUM(L33)*40</f>
        <v>6281.6163822239996</v>
      </c>
    </row>
    <row r="35" spans="1:14" s="4" customFormat="1" x14ac:dyDescent="0.3">
      <c r="A35" s="59"/>
      <c r="B35" s="60"/>
      <c r="C35" s="60"/>
      <c r="D35" s="61"/>
      <c r="E35" s="60"/>
      <c r="F35" s="60"/>
      <c r="G35" s="62"/>
      <c r="H35" s="63"/>
      <c r="I35" s="63"/>
      <c r="J35" s="63"/>
      <c r="K35" s="64"/>
      <c r="L35" s="65"/>
    </row>
    <row r="36" spans="1:14" s="4" customFormat="1" ht="26.4" x14ac:dyDescent="0.3">
      <c r="A36" s="11" t="s">
        <v>121</v>
      </c>
      <c r="B36" s="13"/>
      <c r="C36" s="13"/>
      <c r="D36" s="57" t="s">
        <v>152</v>
      </c>
      <c r="E36" s="13"/>
      <c r="F36" s="13">
        <v>0</v>
      </c>
      <c r="G36" s="13" t="s">
        <v>153</v>
      </c>
      <c r="H36" s="14">
        <f>5*20</f>
        <v>100</v>
      </c>
      <c r="I36" s="14">
        <v>16.98</v>
      </c>
      <c r="J36" s="14">
        <f>SUM(H36:I36)</f>
        <v>116.98</v>
      </c>
      <c r="K36" s="14">
        <v>6.1042059999999996</v>
      </c>
      <c r="L36" s="15">
        <f>J36*K36</f>
        <v>714.07001788000002</v>
      </c>
      <c r="N36" s="58"/>
    </row>
    <row r="37" spans="1:14" s="4" customFormat="1" x14ac:dyDescent="0.3">
      <c r="A37" s="20" t="s">
        <v>122</v>
      </c>
      <c r="B37" s="21">
        <v>4011353</v>
      </c>
      <c r="C37" s="21" t="s">
        <v>24</v>
      </c>
      <c r="D37" s="52" t="s">
        <v>78</v>
      </c>
      <c r="E37" s="51" t="s">
        <v>31</v>
      </c>
      <c r="F37" s="51"/>
      <c r="G37" s="102" t="s">
        <v>154</v>
      </c>
      <c r="H37" s="103"/>
      <c r="I37" s="103"/>
      <c r="J37" s="103"/>
      <c r="K37" s="104"/>
      <c r="L37" s="53">
        <f>L36</f>
        <v>714.07001788000002</v>
      </c>
    </row>
    <row r="38" spans="1:14" s="4" customFormat="1" ht="39.6" x14ac:dyDescent="0.3">
      <c r="A38" s="20" t="s">
        <v>123</v>
      </c>
      <c r="B38" s="21">
        <v>4011463</v>
      </c>
      <c r="C38" s="21" t="s">
        <v>24</v>
      </c>
      <c r="D38" s="22" t="s">
        <v>80</v>
      </c>
      <c r="E38" s="21" t="s">
        <v>79</v>
      </c>
      <c r="F38" s="21"/>
      <c r="G38" s="99" t="s">
        <v>155</v>
      </c>
      <c r="H38" s="100"/>
      <c r="I38" s="100"/>
      <c r="J38" s="100"/>
      <c r="K38" s="101"/>
      <c r="L38" s="8">
        <f>L36*0.05*2.4</f>
        <v>85.688402145599994</v>
      </c>
    </row>
    <row r="39" spans="1:14" s="4" customFormat="1" ht="26.4" x14ac:dyDescent="0.3">
      <c r="A39" s="20" t="s">
        <v>124</v>
      </c>
      <c r="B39" s="21">
        <v>5915321</v>
      </c>
      <c r="C39" s="21" t="s">
        <v>24</v>
      </c>
      <c r="D39" s="22" t="s">
        <v>81</v>
      </c>
      <c r="E39" s="21" t="s">
        <v>82</v>
      </c>
      <c r="F39" s="21"/>
      <c r="G39" s="99" t="s">
        <v>156</v>
      </c>
      <c r="H39" s="100"/>
      <c r="I39" s="100"/>
      <c r="J39" s="100"/>
      <c r="K39" s="101"/>
      <c r="L39" s="8">
        <f>SUM(L38)*40</f>
        <v>3427.5360858239997</v>
      </c>
    </row>
    <row r="40" spans="1:14" s="4" customFormat="1" x14ac:dyDescent="0.3">
      <c r="A40" s="59"/>
      <c r="B40" s="60"/>
      <c r="C40" s="60"/>
      <c r="D40" s="61"/>
      <c r="E40" s="60"/>
      <c r="F40" s="60"/>
      <c r="G40" s="62"/>
      <c r="H40" s="63"/>
      <c r="I40" s="63"/>
      <c r="J40" s="63"/>
      <c r="K40" s="64"/>
      <c r="L40" s="65"/>
    </row>
    <row r="41" spans="1:14" s="4" customFormat="1" ht="39.6" x14ac:dyDescent="0.3">
      <c r="A41" s="11" t="s">
        <v>157</v>
      </c>
      <c r="B41" s="13"/>
      <c r="C41" s="13"/>
      <c r="D41" s="57" t="s">
        <v>135</v>
      </c>
      <c r="E41" s="13"/>
      <c r="F41" s="13">
        <v>0</v>
      </c>
      <c r="G41" s="13" t="s">
        <v>158</v>
      </c>
      <c r="H41" s="14">
        <f>6*20</f>
        <v>120</v>
      </c>
      <c r="I41" s="14">
        <v>6.08</v>
      </c>
      <c r="J41" s="14">
        <f>SUM(H41:I41)</f>
        <v>126.08</v>
      </c>
      <c r="K41" s="14">
        <v>7.1770300000000002</v>
      </c>
      <c r="L41" s="15">
        <f>J41*K41</f>
        <v>904.8799424</v>
      </c>
      <c r="N41" s="58"/>
    </row>
    <row r="42" spans="1:14" s="4" customFormat="1" x14ac:dyDescent="0.3">
      <c r="A42" s="20" t="s">
        <v>163</v>
      </c>
      <c r="B42" s="21">
        <v>4011353</v>
      </c>
      <c r="C42" s="21" t="s">
        <v>24</v>
      </c>
      <c r="D42" s="52" t="s">
        <v>78</v>
      </c>
      <c r="E42" s="51" t="s">
        <v>31</v>
      </c>
      <c r="F42" s="51"/>
      <c r="G42" s="102" t="s">
        <v>159</v>
      </c>
      <c r="H42" s="103"/>
      <c r="I42" s="103"/>
      <c r="J42" s="103"/>
      <c r="K42" s="104"/>
      <c r="L42" s="53">
        <f>L41</f>
        <v>904.8799424</v>
      </c>
    </row>
    <row r="43" spans="1:14" s="4" customFormat="1" ht="39.6" x14ac:dyDescent="0.3">
      <c r="A43" s="20" t="s">
        <v>164</v>
      </c>
      <c r="B43" s="21">
        <v>4011463</v>
      </c>
      <c r="C43" s="21" t="s">
        <v>24</v>
      </c>
      <c r="D43" s="22" t="s">
        <v>80</v>
      </c>
      <c r="E43" s="21" t="s">
        <v>79</v>
      </c>
      <c r="F43" s="21"/>
      <c r="G43" s="99" t="s">
        <v>160</v>
      </c>
      <c r="H43" s="100"/>
      <c r="I43" s="100"/>
      <c r="J43" s="100"/>
      <c r="K43" s="101"/>
      <c r="L43" s="8">
        <f>L41*0.05*2.4</f>
        <v>108.58559308800001</v>
      </c>
    </row>
    <row r="44" spans="1:14" s="4" customFormat="1" ht="26.4" x14ac:dyDescent="0.3">
      <c r="A44" s="20" t="s">
        <v>165</v>
      </c>
      <c r="B44" s="21">
        <v>5915321</v>
      </c>
      <c r="C44" s="21" t="s">
        <v>24</v>
      </c>
      <c r="D44" s="22" t="s">
        <v>81</v>
      </c>
      <c r="E44" s="21" t="s">
        <v>82</v>
      </c>
      <c r="F44" s="21"/>
      <c r="G44" s="99" t="s">
        <v>161</v>
      </c>
      <c r="H44" s="100"/>
      <c r="I44" s="100"/>
      <c r="J44" s="100"/>
      <c r="K44" s="101"/>
      <c r="L44" s="8">
        <f>SUM(L43)*40</f>
        <v>4343.4237235200007</v>
      </c>
    </row>
    <row r="45" spans="1:14" s="4" customFormat="1" x14ac:dyDescent="0.3">
      <c r="A45" s="59"/>
      <c r="B45" s="60"/>
      <c r="C45" s="60"/>
      <c r="D45" s="61"/>
      <c r="E45" s="60"/>
      <c r="F45" s="60"/>
      <c r="G45" s="62"/>
      <c r="H45" s="63"/>
      <c r="I45" s="63"/>
      <c r="J45" s="63"/>
      <c r="K45" s="64"/>
      <c r="L45" s="65"/>
    </row>
    <row r="46" spans="1:14" s="4" customFormat="1" x14ac:dyDescent="0.3">
      <c r="A46" s="11" t="s">
        <v>162</v>
      </c>
      <c r="B46" s="13"/>
      <c r="C46" s="13"/>
      <c r="D46" s="57" t="s">
        <v>217</v>
      </c>
      <c r="E46" s="13"/>
      <c r="F46" s="13">
        <v>0</v>
      </c>
      <c r="G46" s="13" t="s">
        <v>169</v>
      </c>
      <c r="H46" s="14">
        <f>5*20</f>
        <v>100</v>
      </c>
      <c r="I46" s="14">
        <v>10.99</v>
      </c>
      <c r="J46" s="14">
        <f>SUM(H46:I46)</f>
        <v>110.99</v>
      </c>
      <c r="K46" s="14">
        <v>6.3087669999999996</v>
      </c>
      <c r="L46" s="15">
        <f>J46*K46</f>
        <v>700.21004932999995</v>
      </c>
      <c r="N46" s="111"/>
    </row>
    <row r="47" spans="1:14" s="4" customFormat="1" x14ac:dyDescent="0.3">
      <c r="A47" s="20" t="s">
        <v>166</v>
      </c>
      <c r="B47" s="21">
        <v>4011353</v>
      </c>
      <c r="C47" s="21" t="s">
        <v>24</v>
      </c>
      <c r="D47" s="52" t="s">
        <v>78</v>
      </c>
      <c r="E47" s="51" t="s">
        <v>31</v>
      </c>
      <c r="F47" s="51"/>
      <c r="G47" s="102" t="s">
        <v>170</v>
      </c>
      <c r="H47" s="103"/>
      <c r="I47" s="103"/>
      <c r="J47" s="103"/>
      <c r="K47" s="104"/>
      <c r="L47" s="53">
        <f>L46</f>
        <v>700.21004932999995</v>
      </c>
    </row>
    <row r="48" spans="1:14" s="4" customFormat="1" ht="39.6" x14ac:dyDescent="0.3">
      <c r="A48" s="20" t="s">
        <v>167</v>
      </c>
      <c r="B48" s="21">
        <v>4011463</v>
      </c>
      <c r="C48" s="21" t="s">
        <v>24</v>
      </c>
      <c r="D48" s="22" t="s">
        <v>80</v>
      </c>
      <c r="E48" s="21" t="s">
        <v>79</v>
      </c>
      <c r="F48" s="21"/>
      <c r="G48" s="99" t="s">
        <v>171</v>
      </c>
      <c r="H48" s="100"/>
      <c r="I48" s="100"/>
      <c r="J48" s="100"/>
      <c r="K48" s="101"/>
      <c r="L48" s="8">
        <f>L46*0.05*2.4</f>
        <v>84.025205919599998</v>
      </c>
    </row>
    <row r="49" spans="1:14" s="4" customFormat="1" ht="26.4" x14ac:dyDescent="0.3">
      <c r="A49" s="20" t="s">
        <v>168</v>
      </c>
      <c r="B49" s="21">
        <v>5915321</v>
      </c>
      <c r="C49" s="21" t="s">
        <v>24</v>
      </c>
      <c r="D49" s="22" t="s">
        <v>81</v>
      </c>
      <c r="E49" s="21" t="s">
        <v>82</v>
      </c>
      <c r="F49" s="21"/>
      <c r="G49" s="99" t="s">
        <v>172</v>
      </c>
      <c r="H49" s="100"/>
      <c r="I49" s="100"/>
      <c r="J49" s="100"/>
      <c r="K49" s="101"/>
      <c r="L49" s="8">
        <f>SUM(L48)*40</f>
        <v>3361.008236784</v>
      </c>
    </row>
    <row r="50" spans="1:14" s="4" customFormat="1" x14ac:dyDescent="0.3">
      <c r="A50" s="59"/>
      <c r="B50" s="60"/>
      <c r="C50" s="60"/>
      <c r="D50" s="61"/>
      <c r="E50" s="60"/>
      <c r="F50" s="60"/>
      <c r="G50" s="62"/>
      <c r="H50" s="63"/>
      <c r="I50" s="63"/>
      <c r="J50" s="63"/>
      <c r="K50" s="64"/>
      <c r="L50" s="65"/>
    </row>
    <row r="51" spans="1:14" s="4" customFormat="1" x14ac:dyDescent="0.3">
      <c r="A51" s="16" t="s">
        <v>87</v>
      </c>
      <c r="B51" s="17"/>
      <c r="C51" s="17"/>
      <c r="D51" s="18" t="s">
        <v>95</v>
      </c>
      <c r="E51" s="18"/>
      <c r="F51" s="18"/>
      <c r="G51" s="18"/>
      <c r="H51" s="18"/>
      <c r="I51" s="18"/>
      <c r="J51" s="18"/>
      <c r="K51" s="18"/>
      <c r="L51" s="19"/>
    </row>
    <row r="52" spans="1:14" s="4" customFormat="1" x14ac:dyDescent="0.3">
      <c r="A52" s="11" t="s">
        <v>96</v>
      </c>
      <c r="B52" s="13"/>
      <c r="C52" s="13"/>
      <c r="D52" s="57" t="s">
        <v>94</v>
      </c>
      <c r="E52" s="13"/>
      <c r="F52" s="13">
        <v>0</v>
      </c>
      <c r="G52" s="13" t="s">
        <v>93</v>
      </c>
      <c r="H52" s="14">
        <f>11*20</f>
        <v>220</v>
      </c>
      <c r="I52" s="14">
        <v>17.11</v>
      </c>
      <c r="J52" s="14">
        <f>SUM(H52:I52)</f>
        <v>237.11</v>
      </c>
      <c r="K52" s="14">
        <v>8.7221119999999992</v>
      </c>
      <c r="L52" s="15">
        <f>J52*K52</f>
        <v>2068.0999763199998</v>
      </c>
      <c r="N52" s="58"/>
    </row>
    <row r="53" spans="1:14" s="4" customFormat="1" x14ac:dyDescent="0.3">
      <c r="A53" s="20" t="s">
        <v>97</v>
      </c>
      <c r="B53" s="21">
        <v>4011353</v>
      </c>
      <c r="C53" s="21" t="s">
        <v>24</v>
      </c>
      <c r="D53" s="52" t="s">
        <v>78</v>
      </c>
      <c r="E53" s="51" t="s">
        <v>31</v>
      </c>
      <c r="F53" s="51"/>
      <c r="G53" s="67"/>
      <c r="H53" s="68"/>
      <c r="I53" s="68"/>
      <c r="J53" s="68"/>
      <c r="K53" s="69"/>
      <c r="L53" s="53">
        <f>SUM(L54:L55)</f>
        <v>2451.0499763199996</v>
      </c>
    </row>
    <row r="54" spans="1:14" s="4" customFormat="1" x14ac:dyDescent="0.3">
      <c r="A54" s="20"/>
      <c r="B54" s="21"/>
      <c r="C54" s="21"/>
      <c r="D54" s="52" t="s">
        <v>136</v>
      </c>
      <c r="E54" s="51"/>
      <c r="F54" s="51"/>
      <c r="G54" s="102" t="s">
        <v>173</v>
      </c>
      <c r="H54" s="103"/>
      <c r="I54" s="103"/>
      <c r="J54" s="103"/>
      <c r="K54" s="104"/>
      <c r="L54" s="53">
        <f>L52</f>
        <v>2068.0999763199998</v>
      </c>
    </row>
    <row r="55" spans="1:14" s="4" customFormat="1" ht="39.6" x14ac:dyDescent="0.3">
      <c r="A55" s="20"/>
      <c r="B55" s="21"/>
      <c r="C55" s="21"/>
      <c r="D55" s="52" t="s">
        <v>176</v>
      </c>
      <c r="E55" s="51"/>
      <c r="F55" s="51"/>
      <c r="G55" s="54"/>
      <c r="H55" s="55"/>
      <c r="I55" s="55"/>
      <c r="J55" s="73">
        <v>207</v>
      </c>
      <c r="K55" s="56">
        <v>1.85</v>
      </c>
      <c r="L55" s="53">
        <f>J55*K55</f>
        <v>382.95000000000005</v>
      </c>
    </row>
    <row r="56" spans="1:14" s="4" customFormat="1" ht="39.6" x14ac:dyDescent="0.3">
      <c r="A56" s="20" t="s">
        <v>98</v>
      </c>
      <c r="B56" s="21">
        <v>4011463</v>
      </c>
      <c r="C56" s="21" t="s">
        <v>24</v>
      </c>
      <c r="D56" s="22" t="s">
        <v>80</v>
      </c>
      <c r="E56" s="21" t="s">
        <v>79</v>
      </c>
      <c r="F56" s="21"/>
      <c r="G56" s="99" t="s">
        <v>174</v>
      </c>
      <c r="H56" s="100"/>
      <c r="I56" s="100"/>
      <c r="J56" s="100"/>
      <c r="K56" s="101"/>
      <c r="L56" s="8">
        <f>L53*0.05*2.4</f>
        <v>294.12599715839997</v>
      </c>
    </row>
    <row r="57" spans="1:14" s="4" customFormat="1" ht="26.4" x14ac:dyDescent="0.3">
      <c r="A57" s="20" t="s">
        <v>99</v>
      </c>
      <c r="B57" s="21">
        <v>5915321</v>
      </c>
      <c r="C57" s="21" t="s">
        <v>24</v>
      </c>
      <c r="D57" s="22" t="s">
        <v>81</v>
      </c>
      <c r="E57" s="21" t="s">
        <v>82</v>
      </c>
      <c r="F57" s="21"/>
      <c r="G57" s="99" t="s">
        <v>175</v>
      </c>
      <c r="H57" s="100"/>
      <c r="I57" s="100"/>
      <c r="J57" s="100"/>
      <c r="K57" s="101"/>
      <c r="L57" s="8">
        <f>SUM(L56)*40</f>
        <v>11765.039886335999</v>
      </c>
    </row>
    <row r="58" spans="1:14" s="4" customFormat="1" x14ac:dyDescent="0.3">
      <c r="A58" s="59"/>
      <c r="B58" s="60"/>
      <c r="C58" s="60"/>
      <c r="D58" s="61"/>
      <c r="E58" s="60"/>
      <c r="F58" s="60"/>
      <c r="G58" s="62"/>
      <c r="H58" s="63"/>
      <c r="I58" s="63"/>
      <c r="J58" s="63"/>
      <c r="K58" s="64"/>
      <c r="L58" s="65"/>
    </row>
    <row r="59" spans="1:14" s="4" customFormat="1" x14ac:dyDescent="0.3">
      <c r="A59" s="16" t="s">
        <v>88</v>
      </c>
      <c r="B59" s="17"/>
      <c r="C59" s="17"/>
      <c r="D59" s="18" t="s">
        <v>100</v>
      </c>
      <c r="E59" s="18"/>
      <c r="F59" s="18"/>
      <c r="G59" s="18"/>
      <c r="H59" s="18"/>
      <c r="I59" s="18"/>
      <c r="J59" s="18"/>
      <c r="K59" s="18"/>
      <c r="L59" s="19"/>
    </row>
    <row r="60" spans="1:14" s="4" customFormat="1" ht="26.4" x14ac:dyDescent="0.3">
      <c r="A60" s="11" t="s">
        <v>101</v>
      </c>
      <c r="B60" s="13"/>
      <c r="C60" s="13"/>
      <c r="D60" s="57" t="s">
        <v>177</v>
      </c>
      <c r="E60" s="13"/>
      <c r="F60" s="13">
        <v>0</v>
      </c>
      <c r="G60" s="13" t="s">
        <v>179</v>
      </c>
      <c r="H60" s="14">
        <f>12*20</f>
        <v>240</v>
      </c>
      <c r="I60" s="14">
        <v>17.989999999999998</v>
      </c>
      <c r="J60" s="14">
        <f>SUM(H60:I60)</f>
        <v>257.99</v>
      </c>
      <c r="K60" s="14">
        <v>7.4430399999999999</v>
      </c>
      <c r="L60" s="15">
        <f>J60*K60</f>
        <v>1920.2298896</v>
      </c>
      <c r="N60" s="58"/>
    </row>
    <row r="61" spans="1:14" s="4" customFormat="1" x14ac:dyDescent="0.3">
      <c r="A61" s="20" t="s">
        <v>102</v>
      </c>
      <c r="B61" s="21">
        <v>4011353</v>
      </c>
      <c r="C61" s="21" t="s">
        <v>24</v>
      </c>
      <c r="D61" s="52" t="s">
        <v>78</v>
      </c>
      <c r="E61" s="51" t="s">
        <v>31</v>
      </c>
      <c r="F61" s="51"/>
      <c r="G61" s="102" t="s">
        <v>184</v>
      </c>
      <c r="H61" s="103"/>
      <c r="I61" s="103"/>
      <c r="J61" s="103"/>
      <c r="K61" s="104"/>
      <c r="L61" s="74">
        <f>SUM(L62:L66)</f>
        <v>3842.13</v>
      </c>
    </row>
    <row r="62" spans="1:14" s="4" customFormat="1" x14ac:dyDescent="0.3">
      <c r="A62" s="20"/>
      <c r="B62" s="21"/>
      <c r="C62" s="21"/>
      <c r="D62" s="52" t="s">
        <v>178</v>
      </c>
      <c r="E62" s="51"/>
      <c r="F62" s="51"/>
      <c r="G62" s="70"/>
      <c r="H62" s="71"/>
      <c r="I62" s="71"/>
      <c r="J62" s="71"/>
      <c r="K62" s="72"/>
      <c r="L62" s="53">
        <v>1920.23</v>
      </c>
    </row>
    <row r="63" spans="1:14" s="4" customFormat="1" x14ac:dyDescent="0.3">
      <c r="A63" s="20"/>
      <c r="B63" s="21"/>
      <c r="C63" s="21"/>
      <c r="D63" s="52" t="s">
        <v>180</v>
      </c>
      <c r="E63" s="51"/>
      <c r="F63" s="51"/>
      <c r="G63" s="70"/>
      <c r="H63" s="71"/>
      <c r="I63" s="71"/>
      <c r="J63" s="71"/>
      <c r="K63" s="72"/>
      <c r="L63" s="53">
        <v>567.41999999999996</v>
      </c>
    </row>
    <row r="64" spans="1:14" s="4" customFormat="1" x14ac:dyDescent="0.3">
      <c r="A64" s="20"/>
      <c r="B64" s="21"/>
      <c r="C64" s="21"/>
      <c r="D64" s="52" t="s">
        <v>181</v>
      </c>
      <c r="E64" s="51"/>
      <c r="F64" s="51"/>
      <c r="G64" s="70"/>
      <c r="H64" s="71"/>
      <c r="I64" s="71"/>
      <c r="J64" s="71"/>
      <c r="K64" s="72"/>
      <c r="L64" s="53">
        <v>317.66000000000003</v>
      </c>
    </row>
    <row r="65" spans="1:17" s="4" customFormat="1" x14ac:dyDescent="0.3">
      <c r="A65" s="20"/>
      <c r="B65" s="21"/>
      <c r="C65" s="21"/>
      <c r="D65" s="52" t="s">
        <v>182</v>
      </c>
      <c r="E65" s="51"/>
      <c r="F65" s="51"/>
      <c r="G65" s="70"/>
      <c r="H65" s="71"/>
      <c r="I65" s="71"/>
      <c r="J65" s="71"/>
      <c r="K65" s="72"/>
      <c r="L65" s="53">
        <v>583.9</v>
      </c>
    </row>
    <row r="66" spans="1:17" s="4" customFormat="1" x14ac:dyDescent="0.3">
      <c r="A66" s="20"/>
      <c r="B66" s="21"/>
      <c r="C66" s="21"/>
      <c r="D66" s="52" t="s">
        <v>183</v>
      </c>
      <c r="E66" s="51"/>
      <c r="F66" s="51"/>
      <c r="G66" s="70"/>
      <c r="H66" s="71"/>
      <c r="I66" s="71"/>
      <c r="J66" s="71"/>
      <c r="K66" s="72"/>
      <c r="L66" s="53">
        <v>452.92</v>
      </c>
    </row>
    <row r="67" spans="1:17" s="4" customFormat="1" ht="39.6" x14ac:dyDescent="0.3">
      <c r="A67" s="20" t="s">
        <v>103</v>
      </c>
      <c r="B67" s="21">
        <v>4011463</v>
      </c>
      <c r="C67" s="21" t="s">
        <v>24</v>
      </c>
      <c r="D67" s="22" t="s">
        <v>80</v>
      </c>
      <c r="E67" s="21" t="s">
        <v>79</v>
      </c>
      <c r="F67" s="21"/>
      <c r="G67" s="96" t="s">
        <v>185</v>
      </c>
      <c r="H67" s="97"/>
      <c r="I67" s="97"/>
      <c r="J67" s="97"/>
      <c r="K67" s="98"/>
      <c r="L67" s="8">
        <f>L61*0.05*2.4</f>
        <v>461.05560000000003</v>
      </c>
    </row>
    <row r="68" spans="1:17" s="4" customFormat="1" ht="26.4" x14ac:dyDescent="0.3">
      <c r="A68" s="20" t="s">
        <v>104</v>
      </c>
      <c r="B68" s="21">
        <v>5915321</v>
      </c>
      <c r="C68" s="21" t="s">
        <v>24</v>
      </c>
      <c r="D68" s="22" t="s">
        <v>81</v>
      </c>
      <c r="E68" s="21" t="s">
        <v>82</v>
      </c>
      <c r="F68" s="21"/>
      <c r="G68" s="99" t="s">
        <v>186</v>
      </c>
      <c r="H68" s="100"/>
      <c r="I68" s="100"/>
      <c r="J68" s="100"/>
      <c r="K68" s="101"/>
      <c r="L68" s="8">
        <f>SUM(L67)*40</f>
        <v>18442.224000000002</v>
      </c>
    </row>
    <row r="69" spans="1:17" s="4" customFormat="1" x14ac:dyDescent="0.3">
      <c r="A69" s="20"/>
      <c r="B69" s="60"/>
      <c r="C69" s="60"/>
      <c r="D69" s="61"/>
      <c r="E69" s="60"/>
      <c r="F69" s="60"/>
      <c r="G69" s="62"/>
      <c r="H69" s="63"/>
      <c r="I69" s="63"/>
      <c r="J69" s="63"/>
      <c r="K69" s="64"/>
      <c r="L69" s="65"/>
    </row>
    <row r="70" spans="1:17" s="4" customFormat="1" x14ac:dyDescent="0.3">
      <c r="A70" s="114" t="s">
        <v>219</v>
      </c>
      <c r="B70" s="115" t="s">
        <v>220</v>
      </c>
      <c r="C70" s="115" t="s">
        <v>26</v>
      </c>
      <c r="D70" s="116" t="s">
        <v>133</v>
      </c>
      <c r="E70" s="115" t="s">
        <v>129</v>
      </c>
      <c r="F70" s="60"/>
      <c r="G70" s="62"/>
      <c r="H70" s="63"/>
      <c r="I70" s="63"/>
      <c r="J70" s="63"/>
      <c r="K70" s="64"/>
      <c r="L70" s="65"/>
    </row>
    <row r="71" spans="1:17" s="4" customFormat="1" ht="26.4" x14ac:dyDescent="0.3">
      <c r="A71" s="20"/>
      <c r="B71" s="60"/>
      <c r="C71" s="60"/>
      <c r="D71" s="61" t="s">
        <v>221</v>
      </c>
      <c r="E71" s="60"/>
      <c r="F71" s="60"/>
      <c r="G71" s="62"/>
      <c r="H71" s="63"/>
      <c r="I71" s="63"/>
      <c r="J71" s="63">
        <f>SUM(38.96,80.58,65,58.68,11.43,15,314.45,21,42.48,1.36,195.7,23.41,48.78)</f>
        <v>916.82999999999981</v>
      </c>
      <c r="K71" s="64"/>
      <c r="L71" s="65"/>
    </row>
    <row r="72" spans="1:17" s="4" customFormat="1" x14ac:dyDescent="0.3">
      <c r="A72" s="20"/>
      <c r="B72" s="60"/>
      <c r="C72" s="60"/>
      <c r="D72" s="61"/>
      <c r="E72" s="60"/>
      <c r="F72" s="60"/>
      <c r="G72" s="62"/>
      <c r="H72" s="63"/>
      <c r="I72" s="63"/>
      <c r="J72" s="63"/>
      <c r="K72" s="64"/>
      <c r="L72" s="65"/>
    </row>
    <row r="73" spans="1:17" s="4" customFormat="1" ht="26.4" x14ac:dyDescent="0.3">
      <c r="A73" s="20" t="s">
        <v>127</v>
      </c>
      <c r="B73" s="76" t="s">
        <v>188</v>
      </c>
      <c r="C73" s="60" t="s">
        <v>189</v>
      </c>
      <c r="D73" s="61" t="s">
        <v>190</v>
      </c>
      <c r="E73" s="60" t="s">
        <v>129</v>
      </c>
      <c r="F73" s="60"/>
      <c r="G73" s="62"/>
      <c r="H73" s="63"/>
      <c r="I73" s="63"/>
      <c r="J73" s="63"/>
      <c r="K73" s="64"/>
      <c r="L73" s="77"/>
      <c r="N73" s="75"/>
      <c r="O73" s="75"/>
      <c r="P73" s="75"/>
      <c r="Q73" s="75"/>
    </row>
    <row r="74" spans="1:17" s="4" customFormat="1" ht="39.6" x14ac:dyDescent="0.3">
      <c r="A74" s="20"/>
      <c r="B74" s="60"/>
      <c r="C74" s="60"/>
      <c r="D74" s="61" t="s">
        <v>191</v>
      </c>
      <c r="E74" s="60" t="s">
        <v>129</v>
      </c>
      <c r="F74" s="60"/>
      <c r="G74" s="62"/>
      <c r="H74" s="63"/>
      <c r="I74" s="63"/>
      <c r="J74" s="63">
        <f>SUM(26.53,51.45,16.22,33,14.57,63.59,75.04,21.9,24.09,44.86)</f>
        <v>371.25</v>
      </c>
      <c r="K74" s="64"/>
      <c r="L74" s="65"/>
    </row>
    <row r="75" spans="1:17" s="4" customFormat="1" x14ac:dyDescent="0.3">
      <c r="A75" s="20"/>
      <c r="B75" s="60"/>
      <c r="C75" s="60"/>
      <c r="D75" s="61"/>
      <c r="E75" s="60"/>
      <c r="F75" s="60"/>
      <c r="G75" s="62"/>
      <c r="H75" s="63"/>
      <c r="I75" s="63"/>
      <c r="J75" s="63"/>
      <c r="K75" s="64"/>
      <c r="L75" s="65"/>
    </row>
    <row r="76" spans="1:17" s="4" customFormat="1" ht="26.4" x14ac:dyDescent="0.3">
      <c r="A76" s="20" t="s">
        <v>195</v>
      </c>
      <c r="B76" s="76" t="s">
        <v>192</v>
      </c>
      <c r="C76" s="60" t="s">
        <v>189</v>
      </c>
      <c r="D76" s="61" t="s">
        <v>193</v>
      </c>
      <c r="E76" s="60" t="s">
        <v>31</v>
      </c>
      <c r="F76" s="60"/>
      <c r="G76" s="62"/>
      <c r="H76" s="63"/>
      <c r="I76" s="63"/>
      <c r="J76" s="63"/>
      <c r="K76" s="64"/>
      <c r="L76" s="77">
        <f>L77</f>
        <v>1953.34</v>
      </c>
      <c r="N76" s="75"/>
      <c r="O76" s="75"/>
      <c r="P76" s="75"/>
      <c r="Q76" s="75"/>
    </row>
    <row r="77" spans="1:17" s="4" customFormat="1" ht="66" x14ac:dyDescent="0.3">
      <c r="A77" s="20"/>
      <c r="B77" s="60"/>
      <c r="C77" s="60"/>
      <c r="D77" s="61" t="s">
        <v>194</v>
      </c>
      <c r="E77" s="60" t="s">
        <v>31</v>
      </c>
      <c r="F77" s="60"/>
      <c r="G77" s="62"/>
      <c r="H77" s="63"/>
      <c r="I77" s="63"/>
      <c r="J77" s="63"/>
      <c r="K77" s="64"/>
      <c r="L77" s="65">
        <f>SUM(650.98,1302.36)</f>
        <v>1953.34</v>
      </c>
    </row>
    <row r="78" spans="1:17" s="4" customFormat="1" x14ac:dyDescent="0.3">
      <c r="A78" s="20"/>
      <c r="B78" s="60"/>
      <c r="C78" s="60"/>
      <c r="D78" s="61"/>
      <c r="E78" s="60"/>
      <c r="F78" s="60"/>
      <c r="G78" s="62"/>
      <c r="H78" s="63"/>
      <c r="I78" s="63"/>
      <c r="J78" s="63"/>
      <c r="K78" s="64"/>
      <c r="L78" s="65"/>
    </row>
    <row r="79" spans="1:17" s="4" customFormat="1" ht="79.2" x14ac:dyDescent="0.3">
      <c r="A79" s="20" t="s">
        <v>196</v>
      </c>
      <c r="B79" s="60">
        <v>94273</v>
      </c>
      <c r="C79" s="60" t="s">
        <v>125</v>
      </c>
      <c r="D79" s="61" t="s">
        <v>126</v>
      </c>
      <c r="E79" s="60" t="s">
        <v>129</v>
      </c>
      <c r="F79" s="60"/>
      <c r="G79" s="62"/>
      <c r="H79" s="63"/>
      <c r="I79" s="63"/>
      <c r="J79" s="63"/>
      <c r="K79" s="64"/>
      <c r="L79" s="65"/>
    </row>
    <row r="80" spans="1:17" s="4" customFormat="1" ht="26.4" x14ac:dyDescent="0.3">
      <c r="A80" s="20"/>
      <c r="B80" s="60"/>
      <c r="C80" s="60"/>
      <c r="D80" s="61" t="s">
        <v>130</v>
      </c>
      <c r="E80" s="60" t="s">
        <v>129</v>
      </c>
      <c r="F80" s="60"/>
      <c r="G80" s="62"/>
      <c r="H80" s="63"/>
      <c r="I80" s="63"/>
      <c r="J80" s="63">
        <f>SUM(38.96,80.58,65,58.68,11.43,15,314.45,21,42.48,1.36,195.7,23.41,48.78)</f>
        <v>916.82999999999981</v>
      </c>
      <c r="K80" s="64"/>
      <c r="L80" s="65"/>
    </row>
    <row r="81" spans="1:12" s="4" customFormat="1" x14ac:dyDescent="0.3">
      <c r="A81" s="20"/>
      <c r="B81" s="60"/>
      <c r="C81" s="60"/>
      <c r="D81" s="61"/>
      <c r="E81" s="60"/>
      <c r="F81" s="60"/>
      <c r="G81" s="62"/>
      <c r="H81" s="63"/>
      <c r="I81" s="63"/>
      <c r="J81" s="63"/>
      <c r="K81" s="64"/>
      <c r="L81" s="65"/>
    </row>
    <row r="82" spans="1:12" s="4" customFormat="1" ht="92.4" x14ac:dyDescent="0.3">
      <c r="A82" s="20" t="s">
        <v>197</v>
      </c>
      <c r="B82" s="60">
        <v>101819</v>
      </c>
      <c r="C82" s="60" t="s">
        <v>125</v>
      </c>
      <c r="D82" s="61" t="s">
        <v>128</v>
      </c>
      <c r="E82" s="60" t="s">
        <v>31</v>
      </c>
      <c r="F82" s="60"/>
      <c r="G82" s="62"/>
      <c r="H82" s="63"/>
      <c r="I82" s="63"/>
      <c r="J82" s="63"/>
      <c r="K82" s="64"/>
      <c r="L82" s="65"/>
    </row>
    <row r="83" spans="1:12" s="4" customFormat="1" ht="39.6" x14ac:dyDescent="0.3">
      <c r="A83" s="20"/>
      <c r="B83" s="60"/>
      <c r="C83" s="60"/>
      <c r="D83" s="61" t="s">
        <v>187</v>
      </c>
      <c r="E83" s="60" t="s">
        <v>31</v>
      </c>
      <c r="F83" s="60"/>
      <c r="G83" s="62"/>
      <c r="H83" s="63"/>
      <c r="I83" s="63"/>
      <c r="J83" s="63">
        <f>SUM(38.96,80.58,65,58.68,11.43,15,314.45,21,42.48,1.36,195.7,23.41,48.78)</f>
        <v>916.82999999999981</v>
      </c>
      <c r="K83" s="64">
        <v>0.4</v>
      </c>
      <c r="L83" s="65">
        <f>J83*K83</f>
        <v>366.73199999999997</v>
      </c>
    </row>
    <row r="84" spans="1:12" s="4" customFormat="1" x14ac:dyDescent="0.3">
      <c r="A84" s="59"/>
      <c r="B84" s="60"/>
      <c r="C84" s="60"/>
      <c r="D84" s="61"/>
      <c r="E84" s="60"/>
      <c r="F84" s="60"/>
      <c r="G84" s="62"/>
      <c r="H84" s="63"/>
      <c r="I84" s="63"/>
      <c r="J84" s="63"/>
      <c r="K84" s="64"/>
      <c r="L84" s="65"/>
    </row>
    <row r="85" spans="1:12" s="4" customFormat="1" ht="52.8" x14ac:dyDescent="0.3">
      <c r="A85" s="20" t="s">
        <v>200</v>
      </c>
      <c r="B85" s="60">
        <v>92396</v>
      </c>
      <c r="C85" s="60" t="s">
        <v>125</v>
      </c>
      <c r="D85" s="61" t="s">
        <v>198</v>
      </c>
      <c r="E85" s="60" t="s">
        <v>31</v>
      </c>
      <c r="F85" s="60"/>
      <c r="G85" s="62"/>
      <c r="H85" s="63"/>
      <c r="I85" s="63"/>
      <c r="J85" s="63"/>
      <c r="K85" s="64"/>
      <c r="L85" s="65"/>
    </row>
    <row r="86" spans="1:12" s="4" customFormat="1" x14ac:dyDescent="0.3">
      <c r="A86" s="20"/>
      <c r="B86" s="60"/>
      <c r="C86" s="60"/>
      <c r="D86" s="61" t="s">
        <v>199</v>
      </c>
      <c r="E86" s="60" t="s">
        <v>31</v>
      </c>
      <c r="F86" s="60"/>
      <c r="G86" s="62"/>
      <c r="H86" s="63"/>
      <c r="I86" s="63"/>
      <c r="J86" s="63">
        <v>200.26</v>
      </c>
      <c r="K86" s="64">
        <v>1.85</v>
      </c>
      <c r="L86" s="65">
        <f>J86*K86</f>
        <v>370.48099999999999</v>
      </c>
    </row>
    <row r="87" spans="1:12" s="4" customFormat="1" x14ac:dyDescent="0.3">
      <c r="A87" s="59"/>
      <c r="B87" s="60"/>
      <c r="C87" s="60"/>
      <c r="D87" s="61"/>
      <c r="E87" s="60"/>
      <c r="F87" s="60"/>
      <c r="G87" s="62"/>
      <c r="H87" s="63"/>
      <c r="I87" s="63"/>
      <c r="J87" s="63"/>
      <c r="K87" s="64"/>
      <c r="L87" s="65"/>
    </row>
    <row r="88" spans="1:12" s="4" customFormat="1" ht="66" x14ac:dyDescent="0.3">
      <c r="A88" s="20" t="s">
        <v>205</v>
      </c>
      <c r="B88" s="60">
        <v>104626</v>
      </c>
      <c r="C88" s="60" t="s">
        <v>125</v>
      </c>
      <c r="D88" s="61" t="s">
        <v>201</v>
      </c>
      <c r="E88" s="60" t="s">
        <v>83</v>
      </c>
      <c r="F88" s="60"/>
      <c r="G88" s="62"/>
      <c r="H88" s="63"/>
      <c r="I88" s="63"/>
      <c r="J88" s="63"/>
      <c r="K88" s="64"/>
      <c r="L88" s="65"/>
    </row>
    <row r="89" spans="1:12" s="4" customFormat="1" ht="26.4" x14ac:dyDescent="0.3">
      <c r="A89" s="20"/>
      <c r="B89" s="60"/>
      <c r="C89" s="60"/>
      <c r="D89" s="61" t="s">
        <v>202</v>
      </c>
      <c r="E89" s="60" t="s">
        <v>83</v>
      </c>
      <c r="F89" s="60"/>
      <c r="G89" s="62"/>
      <c r="H89" s="63"/>
      <c r="I89" s="63"/>
      <c r="J89" s="78">
        <f>SUM(J90:J91)</f>
        <v>11.087999999999999</v>
      </c>
      <c r="K89" s="64"/>
      <c r="L89" s="65"/>
    </row>
    <row r="90" spans="1:12" s="4" customFormat="1" x14ac:dyDescent="0.3">
      <c r="A90" s="59"/>
      <c r="B90" s="60"/>
      <c r="C90" s="60"/>
      <c r="D90" s="61" t="s">
        <v>203</v>
      </c>
      <c r="E90" s="60"/>
      <c r="F90" s="60"/>
      <c r="G90" s="62"/>
      <c r="H90" s="63"/>
      <c r="I90" s="63"/>
      <c r="J90" s="79">
        <f>(4*0.15*13.44)</f>
        <v>8.0640000000000001</v>
      </c>
      <c r="K90" s="64"/>
      <c r="L90" s="65"/>
    </row>
    <row r="91" spans="1:12" s="4" customFormat="1" x14ac:dyDescent="0.3">
      <c r="A91" s="59"/>
      <c r="B91" s="60"/>
      <c r="C91" s="60"/>
      <c r="D91" s="61" t="s">
        <v>204</v>
      </c>
      <c r="E91" s="60"/>
      <c r="F91" s="60"/>
      <c r="G91" s="62"/>
      <c r="H91" s="63"/>
      <c r="I91" s="63"/>
      <c r="J91" s="79">
        <f>(((1.5*0.15)/2)*13.44)*2</f>
        <v>3.0239999999999996</v>
      </c>
      <c r="K91" s="64"/>
      <c r="L91" s="65"/>
    </row>
    <row r="92" spans="1:12" s="4" customFormat="1" x14ac:dyDescent="0.3">
      <c r="A92" s="59"/>
      <c r="B92" s="60"/>
      <c r="C92" s="60"/>
      <c r="D92" s="61"/>
      <c r="E92" s="60"/>
      <c r="F92" s="60"/>
      <c r="G92" s="62"/>
      <c r="H92" s="63"/>
      <c r="I92" s="63"/>
      <c r="J92" s="78"/>
      <c r="K92" s="64"/>
      <c r="L92" s="65"/>
    </row>
    <row r="93" spans="1:12" s="4" customFormat="1" ht="39.6" x14ac:dyDescent="0.3">
      <c r="A93" s="20" t="s">
        <v>208</v>
      </c>
      <c r="B93" s="60">
        <v>89512</v>
      </c>
      <c r="C93" s="60" t="s">
        <v>125</v>
      </c>
      <c r="D93" s="61" t="s">
        <v>206</v>
      </c>
      <c r="E93" s="60" t="s">
        <v>129</v>
      </c>
      <c r="F93" s="60"/>
      <c r="G93" s="62"/>
      <c r="H93" s="63"/>
      <c r="I93" s="63"/>
      <c r="J93" s="78"/>
      <c r="K93" s="64"/>
      <c r="L93" s="65"/>
    </row>
    <row r="94" spans="1:12" s="4" customFormat="1" ht="26.4" x14ac:dyDescent="0.3">
      <c r="A94" s="59"/>
      <c r="B94" s="60"/>
      <c r="C94" s="60"/>
      <c r="D94" s="61" t="s">
        <v>207</v>
      </c>
      <c r="E94" s="60" t="s">
        <v>129</v>
      </c>
      <c r="F94" s="60"/>
      <c r="G94" s="62"/>
      <c r="H94" s="63"/>
      <c r="I94" s="63"/>
      <c r="J94" s="78">
        <v>28</v>
      </c>
      <c r="K94" s="64"/>
      <c r="L94" s="65"/>
    </row>
    <row r="95" spans="1:12" s="4" customFormat="1" x14ac:dyDescent="0.3">
      <c r="A95" s="59"/>
      <c r="B95" s="60"/>
      <c r="C95" s="60"/>
      <c r="D95" s="61"/>
      <c r="E95" s="60"/>
      <c r="F95" s="60"/>
      <c r="G95" s="62"/>
      <c r="H95" s="63"/>
      <c r="I95" s="63"/>
      <c r="J95" s="63"/>
      <c r="K95" s="64"/>
      <c r="L95" s="65"/>
    </row>
    <row r="96" spans="1:12" s="4" customFormat="1" ht="39.6" x14ac:dyDescent="0.3">
      <c r="A96" s="20" t="s">
        <v>211</v>
      </c>
      <c r="B96" s="60">
        <v>104658</v>
      </c>
      <c r="C96" s="60" t="s">
        <v>125</v>
      </c>
      <c r="D96" s="61" t="s">
        <v>209</v>
      </c>
      <c r="E96" s="60" t="s">
        <v>31</v>
      </c>
      <c r="F96" s="60"/>
      <c r="G96" s="62"/>
      <c r="H96" s="63"/>
      <c r="I96" s="63"/>
      <c r="J96" s="63"/>
      <c r="K96" s="64"/>
      <c r="L96" s="65"/>
    </row>
    <row r="97" spans="1:12" s="4" customFormat="1" ht="26.4" x14ac:dyDescent="0.3">
      <c r="A97" s="59"/>
      <c r="B97" s="60"/>
      <c r="C97" s="60"/>
      <c r="D97" s="61" t="s">
        <v>210</v>
      </c>
      <c r="E97" s="60" t="s">
        <v>31</v>
      </c>
      <c r="F97" s="60"/>
      <c r="G97" s="62"/>
      <c r="H97" s="63"/>
      <c r="I97" s="63"/>
      <c r="J97" s="78">
        <v>22</v>
      </c>
      <c r="K97" s="80">
        <v>0.25</v>
      </c>
      <c r="L97" s="65">
        <f>J97*K97</f>
        <v>5.5</v>
      </c>
    </row>
    <row r="98" spans="1:12" s="4" customFormat="1" x14ac:dyDescent="0.3">
      <c r="A98" s="59"/>
      <c r="B98" s="60"/>
      <c r="C98" s="60"/>
      <c r="D98" s="61"/>
      <c r="E98" s="60"/>
      <c r="F98" s="60"/>
      <c r="G98" s="62"/>
      <c r="H98" s="63"/>
      <c r="I98" s="63"/>
      <c r="J98" s="63"/>
      <c r="K98" s="64"/>
      <c r="L98" s="65"/>
    </row>
    <row r="99" spans="1:12" s="4" customFormat="1" ht="26.4" x14ac:dyDescent="0.3">
      <c r="A99" s="20" t="s">
        <v>222</v>
      </c>
      <c r="B99" s="21">
        <v>5213408</v>
      </c>
      <c r="C99" s="21" t="s">
        <v>24</v>
      </c>
      <c r="D99" s="61" t="s">
        <v>212</v>
      </c>
      <c r="E99" s="60" t="s">
        <v>31</v>
      </c>
      <c r="F99" s="60"/>
      <c r="G99" s="62"/>
      <c r="H99" s="63"/>
      <c r="I99" s="63"/>
      <c r="J99" s="63"/>
      <c r="K99" s="64"/>
      <c r="L99" s="65"/>
    </row>
    <row r="100" spans="1:12" s="4" customFormat="1" ht="39.6" x14ac:dyDescent="0.3">
      <c r="A100" s="59"/>
      <c r="B100" s="60"/>
      <c r="C100" s="60"/>
      <c r="D100" s="61" t="s">
        <v>213</v>
      </c>
      <c r="E100" s="60"/>
      <c r="F100" s="60"/>
      <c r="G100" s="62"/>
      <c r="H100" s="63"/>
      <c r="I100" s="63"/>
      <c r="J100" s="63"/>
      <c r="K100" s="64"/>
      <c r="L100" s="65">
        <f>SUM(155.78,171.92,18,114,50.91,46.51)</f>
        <v>557.12</v>
      </c>
    </row>
    <row r="101" spans="1:12" ht="13.8" thickBot="1" x14ac:dyDescent="0.3">
      <c r="A101" s="24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6"/>
    </row>
    <row r="102" spans="1:12" x14ac:dyDescent="0.25">
      <c r="L102" s="4"/>
    </row>
    <row r="103" spans="1:12" x14ac:dyDescent="0.25">
      <c r="L103" s="4"/>
    </row>
    <row r="104" spans="1:12" ht="15.6" x14ac:dyDescent="0.25">
      <c r="D104" s="94" t="s">
        <v>44</v>
      </c>
      <c r="E104" s="94"/>
      <c r="L104" s="4"/>
    </row>
    <row r="105" spans="1:12" ht="15.6" x14ac:dyDescent="0.3">
      <c r="D105" s="95" t="s">
        <v>45</v>
      </c>
      <c r="E105" s="95"/>
      <c r="L105" s="4"/>
    </row>
    <row r="106" spans="1:12" ht="15.6" x14ac:dyDescent="0.25">
      <c r="D106" s="93" t="s">
        <v>46</v>
      </c>
      <c r="E106" s="93"/>
      <c r="L106" s="4"/>
    </row>
    <row r="107" spans="1:12" ht="15.6" x14ac:dyDescent="0.25">
      <c r="D107" s="93" t="s">
        <v>47</v>
      </c>
      <c r="E107" s="93"/>
      <c r="L107" s="4"/>
    </row>
    <row r="108" spans="1:12" ht="15.6" x14ac:dyDescent="0.25">
      <c r="D108" s="93" t="s">
        <v>48</v>
      </c>
      <c r="E108" s="93"/>
      <c r="L108" s="4"/>
    </row>
    <row r="109" spans="1:12" x14ac:dyDescent="0.25">
      <c r="L109" s="4"/>
    </row>
    <row r="110" spans="1:12" x14ac:dyDescent="0.25">
      <c r="L110" s="4"/>
    </row>
    <row r="111" spans="1:12" x14ac:dyDescent="0.25">
      <c r="L111" s="4"/>
    </row>
    <row r="112" spans="1:12" x14ac:dyDescent="0.25">
      <c r="L112" s="4"/>
    </row>
    <row r="113" spans="12:12" x14ac:dyDescent="0.25">
      <c r="L113" s="4"/>
    </row>
    <row r="114" spans="12:12" x14ac:dyDescent="0.25">
      <c r="L114" s="4"/>
    </row>
    <row r="115" spans="12:12" x14ac:dyDescent="0.25">
      <c r="L115" s="4"/>
    </row>
    <row r="116" spans="12:12" x14ac:dyDescent="0.25">
      <c r="L116" s="4"/>
    </row>
    <row r="117" spans="12:12" x14ac:dyDescent="0.25">
      <c r="L117" s="4"/>
    </row>
    <row r="118" spans="12:12" x14ac:dyDescent="0.25">
      <c r="L118" s="4"/>
    </row>
    <row r="119" spans="12:12" x14ac:dyDescent="0.25">
      <c r="L119" s="4"/>
    </row>
    <row r="120" spans="12:12" x14ac:dyDescent="0.25">
      <c r="L120" s="4"/>
    </row>
    <row r="121" spans="12:12" x14ac:dyDescent="0.25">
      <c r="L121" s="4"/>
    </row>
    <row r="122" spans="12:12" x14ac:dyDescent="0.25">
      <c r="L122" s="4"/>
    </row>
    <row r="123" spans="12:12" x14ac:dyDescent="0.25">
      <c r="L123" s="4"/>
    </row>
    <row r="124" spans="12:12" x14ac:dyDescent="0.25">
      <c r="L124" s="4"/>
    </row>
    <row r="125" spans="12:12" x14ac:dyDescent="0.25">
      <c r="L125" s="4"/>
    </row>
    <row r="126" spans="12:12" x14ac:dyDescent="0.25">
      <c r="L126" s="4"/>
    </row>
    <row r="127" spans="12:12" x14ac:dyDescent="0.25">
      <c r="L127" s="4"/>
    </row>
    <row r="128" spans="12:12" x14ac:dyDescent="0.25">
      <c r="L128" s="4"/>
    </row>
    <row r="129" spans="12:12" x14ac:dyDescent="0.25">
      <c r="L129" s="4"/>
    </row>
    <row r="130" spans="12:12" x14ac:dyDescent="0.25">
      <c r="L130" s="4"/>
    </row>
    <row r="131" spans="12:12" x14ac:dyDescent="0.25">
      <c r="L131" s="4"/>
    </row>
    <row r="132" spans="12:12" x14ac:dyDescent="0.25">
      <c r="L132" s="4"/>
    </row>
    <row r="133" spans="12:12" x14ac:dyDescent="0.25">
      <c r="L133" s="4"/>
    </row>
    <row r="134" spans="12:12" x14ac:dyDescent="0.25">
      <c r="L134" s="4"/>
    </row>
    <row r="135" spans="12:12" x14ac:dyDescent="0.25">
      <c r="L135" s="4"/>
    </row>
    <row r="136" spans="12:12" x14ac:dyDescent="0.25">
      <c r="L136" s="4"/>
    </row>
  </sheetData>
  <mergeCells count="50">
    <mergeCell ref="L9:L10"/>
    <mergeCell ref="G9:G10"/>
    <mergeCell ref="G37:K37"/>
    <mergeCell ref="G38:K38"/>
    <mergeCell ref="G39:K39"/>
    <mergeCell ref="D108:E108"/>
    <mergeCell ref="G17:K17"/>
    <mergeCell ref="G19:K19"/>
    <mergeCell ref="G18:K18"/>
    <mergeCell ref="D104:E104"/>
    <mergeCell ref="D105:E105"/>
    <mergeCell ref="D106:E106"/>
    <mergeCell ref="D107:E107"/>
    <mergeCell ref="G22:K22"/>
    <mergeCell ref="G23:K23"/>
    <mergeCell ref="G24:K24"/>
    <mergeCell ref="G27:K27"/>
    <mergeCell ref="G28:K28"/>
    <mergeCell ref="G29:K29"/>
    <mergeCell ref="G32:K32"/>
    <mergeCell ref="G54:K54"/>
    <mergeCell ref="A2:L2"/>
    <mergeCell ref="E4:F4"/>
    <mergeCell ref="I4:J4"/>
    <mergeCell ref="A7:D7"/>
    <mergeCell ref="E7:F7"/>
    <mergeCell ref="I7:J7"/>
    <mergeCell ref="G7:H7"/>
    <mergeCell ref="A5:L5"/>
    <mergeCell ref="A9:A10"/>
    <mergeCell ref="B9:B10"/>
    <mergeCell ref="C9:C10"/>
    <mergeCell ref="D9:D10"/>
    <mergeCell ref="E9:E10"/>
    <mergeCell ref="F9:F10"/>
    <mergeCell ref="G33:K33"/>
    <mergeCell ref="G34:K34"/>
    <mergeCell ref="G42:K42"/>
    <mergeCell ref="G43:K43"/>
    <mergeCell ref="H9:J9"/>
    <mergeCell ref="K9:K10"/>
    <mergeCell ref="G44:K44"/>
    <mergeCell ref="G68:K68"/>
    <mergeCell ref="G56:K56"/>
    <mergeCell ref="G57:K57"/>
    <mergeCell ref="G61:K61"/>
    <mergeCell ref="G67:K67"/>
    <mergeCell ref="G47:K47"/>
    <mergeCell ref="G48:K48"/>
    <mergeCell ref="G49:K49"/>
  </mergeCells>
  <phoneticPr fontId="16" type="noConversion"/>
  <printOptions horizontalCentered="1"/>
  <pageMargins left="0.51181102362204722" right="0.51181102362204722" top="0.98425196850393704" bottom="0.78740157480314965" header="0.19685039370078741" footer="0.19685039370078741"/>
  <pageSetup paperSize="9" scale="90" orientation="landscape" horizontalDpi="0" verticalDpi="0" r:id="rId1"/>
  <headerFooter>
    <oddHeader>&amp;L&amp;G&amp;R&amp;G</oddHeader>
    <oddFooter>&amp;RPágina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B5687-660C-4AFC-A909-7E4FAADFFD3F}">
  <dimension ref="A1:L107"/>
  <sheetViews>
    <sheetView workbookViewId="0">
      <selection activeCell="L7" sqref="L7"/>
    </sheetView>
  </sheetViews>
  <sheetFormatPr defaultRowHeight="13.2" x14ac:dyDescent="0.3"/>
  <cols>
    <col min="1" max="1" width="33.77734375" style="4" customWidth="1"/>
    <col min="2" max="2" width="15.77734375" style="34" customWidth="1"/>
    <col min="3" max="5" width="8.88671875" style="4"/>
    <col min="6" max="6" width="10.88671875" style="4" customWidth="1"/>
    <col min="7" max="7" width="10.33203125" style="4" customWidth="1"/>
    <col min="8" max="16384" width="8.88671875" style="4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7.399999999999999" x14ac:dyDescent="0.3">
      <c r="A2" s="81" t="s">
        <v>56</v>
      </c>
      <c r="B2" s="81"/>
      <c r="C2" s="81"/>
      <c r="D2" s="81"/>
      <c r="E2" s="81"/>
      <c r="F2" s="81"/>
      <c r="G2" s="81"/>
      <c r="H2" s="46"/>
      <c r="I2" s="46"/>
      <c r="J2" s="46"/>
      <c r="K2" s="46"/>
      <c r="L2" s="46"/>
    </row>
    <row r="3" spans="1:12" ht="14.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1"/>
      <c r="L3" s="1"/>
    </row>
    <row r="4" spans="1:12" ht="14.4" x14ac:dyDescent="0.25">
      <c r="A4" s="31" t="s">
        <v>37</v>
      </c>
      <c r="B4" s="31"/>
      <c r="C4" s="31"/>
      <c r="D4" s="31"/>
      <c r="E4" s="89" t="s">
        <v>38</v>
      </c>
      <c r="F4" s="89"/>
      <c r="G4" s="30"/>
      <c r="H4" s="32"/>
      <c r="I4" s="89"/>
      <c r="J4" s="89"/>
      <c r="K4" s="1"/>
      <c r="L4" s="1"/>
    </row>
    <row r="5" spans="1:12" ht="32.4" customHeight="1" x14ac:dyDescent="0.25">
      <c r="A5" s="105" t="s">
        <v>39</v>
      </c>
      <c r="B5" s="105"/>
      <c r="C5" s="105"/>
      <c r="D5" s="105"/>
      <c r="E5" s="105"/>
      <c r="F5" s="105"/>
      <c r="G5" s="105"/>
      <c r="H5" s="47"/>
      <c r="I5" s="47"/>
      <c r="J5" s="47"/>
      <c r="K5" s="1"/>
      <c r="L5" s="1"/>
    </row>
    <row r="6" spans="1:12" ht="14.4" x14ac:dyDescent="0.25">
      <c r="A6" s="31"/>
      <c r="B6" s="31"/>
      <c r="C6" s="31"/>
      <c r="D6" s="31"/>
      <c r="E6" s="31"/>
      <c r="F6" s="31"/>
      <c r="G6" s="30"/>
      <c r="H6" s="31"/>
      <c r="I6" s="31"/>
      <c r="J6" s="31"/>
      <c r="K6" s="1"/>
      <c r="L6" s="1"/>
    </row>
    <row r="7" spans="1:12" ht="84" customHeight="1" x14ac:dyDescent="0.25">
      <c r="A7" s="32" t="s">
        <v>40</v>
      </c>
      <c r="B7" s="32"/>
      <c r="C7" s="91" t="s">
        <v>41</v>
      </c>
      <c r="D7" s="91"/>
      <c r="F7" s="92" t="s">
        <v>42</v>
      </c>
      <c r="G7" s="92"/>
      <c r="H7" s="33"/>
      <c r="K7" s="1"/>
      <c r="L7" s="1"/>
    </row>
    <row r="8" spans="1:12" ht="13.8" thickBot="1" x14ac:dyDescent="0.35"/>
    <row r="9" spans="1:12" ht="13.8" thickBot="1" x14ac:dyDescent="0.35">
      <c r="A9" s="85" t="s">
        <v>1</v>
      </c>
      <c r="B9" s="82" t="s">
        <v>49</v>
      </c>
      <c r="C9" s="85" t="s">
        <v>50</v>
      </c>
      <c r="D9" s="85"/>
      <c r="E9" s="85"/>
      <c r="F9" s="82" t="s">
        <v>20</v>
      </c>
      <c r="G9" s="82" t="s">
        <v>51</v>
      </c>
    </row>
    <row r="10" spans="1:12" ht="13.8" thickBot="1" x14ac:dyDescent="0.35">
      <c r="A10" s="85"/>
      <c r="B10" s="82"/>
      <c r="C10" s="27" t="s">
        <v>52</v>
      </c>
      <c r="D10" s="27" t="s">
        <v>53</v>
      </c>
      <c r="E10" s="27" t="s">
        <v>54</v>
      </c>
      <c r="F10" s="82"/>
      <c r="G10" s="82"/>
    </row>
    <row r="11" spans="1:12" x14ac:dyDescent="0.3">
      <c r="A11" s="36" t="s">
        <v>36</v>
      </c>
      <c r="B11" s="37"/>
      <c r="C11" s="37"/>
      <c r="D11" s="37"/>
      <c r="E11" s="37"/>
      <c r="F11" s="37"/>
      <c r="G11" s="38"/>
    </row>
    <row r="12" spans="1:12" s="23" customFormat="1" ht="14.4" customHeight="1" x14ac:dyDescent="0.3">
      <c r="A12" s="109" t="s">
        <v>8</v>
      </c>
      <c r="B12" s="110"/>
      <c r="C12" s="110"/>
      <c r="D12" s="110"/>
      <c r="E12" s="110"/>
      <c r="F12" s="39">
        <f>SUM(F13:F16)</f>
        <v>41.495699999999999</v>
      </c>
      <c r="G12" s="40">
        <f>SUM(G13:G16)</f>
        <v>33.704459999999997</v>
      </c>
    </row>
    <row r="13" spans="1:12" ht="26.4" x14ac:dyDescent="0.3">
      <c r="A13" s="41"/>
      <c r="B13" s="29" t="s">
        <v>55</v>
      </c>
      <c r="C13" s="5">
        <v>5.23</v>
      </c>
      <c r="D13" s="5">
        <v>2.2599999999999998</v>
      </c>
      <c r="E13" s="5">
        <v>0.8</v>
      </c>
      <c r="F13" s="7">
        <f>C13*D13</f>
        <v>11.819799999999999</v>
      </c>
      <c r="G13" s="8">
        <f>F13*E13</f>
        <v>9.4558400000000002</v>
      </c>
    </row>
    <row r="14" spans="1:12" ht="26.4" x14ac:dyDescent="0.3">
      <c r="A14" s="41"/>
      <c r="B14" s="29" t="s">
        <v>55</v>
      </c>
      <c r="C14" s="7">
        <v>4.2699999999999996</v>
      </c>
      <c r="D14" s="7">
        <v>2.2999999999999998</v>
      </c>
      <c r="E14" s="7">
        <v>0.95</v>
      </c>
      <c r="F14" s="7">
        <f t="shared" ref="F14:F70" si="0">C14*D14</f>
        <v>9.820999999999998</v>
      </c>
      <c r="G14" s="8">
        <f t="shared" ref="G14:G70" si="1">F14*E14</f>
        <v>9.3299499999999984</v>
      </c>
    </row>
    <row r="15" spans="1:12" ht="26.4" x14ac:dyDescent="0.3">
      <c r="A15" s="41"/>
      <c r="B15" s="29" t="s">
        <v>55</v>
      </c>
      <c r="C15" s="7">
        <v>4.95</v>
      </c>
      <c r="D15" s="7">
        <v>1.95</v>
      </c>
      <c r="E15" s="7">
        <v>0.7</v>
      </c>
      <c r="F15" s="7">
        <f t="shared" si="0"/>
        <v>9.6524999999999999</v>
      </c>
      <c r="G15" s="8">
        <f t="shared" si="1"/>
        <v>6.7567499999999994</v>
      </c>
    </row>
    <row r="16" spans="1:12" ht="26.4" x14ac:dyDescent="0.3">
      <c r="A16" s="41"/>
      <c r="B16" s="29" t="s">
        <v>55</v>
      </c>
      <c r="C16" s="7">
        <v>4.3600000000000003</v>
      </c>
      <c r="D16" s="7">
        <v>2.34</v>
      </c>
      <c r="E16" s="7">
        <v>0.8</v>
      </c>
      <c r="F16" s="7">
        <f t="shared" si="0"/>
        <v>10.202400000000001</v>
      </c>
      <c r="G16" s="8">
        <f t="shared" si="1"/>
        <v>8.1619200000000003</v>
      </c>
    </row>
    <row r="17" spans="1:7" x14ac:dyDescent="0.3">
      <c r="A17" s="41"/>
      <c r="B17" s="29"/>
      <c r="C17" s="7"/>
      <c r="D17" s="7"/>
      <c r="E17" s="7"/>
      <c r="F17" s="7"/>
      <c r="G17" s="8"/>
    </row>
    <row r="18" spans="1:7" s="23" customFormat="1" x14ac:dyDescent="0.3">
      <c r="A18" s="109" t="s">
        <v>9</v>
      </c>
      <c r="B18" s="110"/>
      <c r="C18" s="110"/>
      <c r="D18" s="110"/>
      <c r="E18" s="110"/>
      <c r="F18" s="39">
        <f>SUM(F19:F20)</f>
        <v>23.168600000000001</v>
      </c>
      <c r="G18" s="40">
        <f>SUM(G19:G20)</f>
        <v>25.640550000000005</v>
      </c>
    </row>
    <row r="19" spans="1:7" ht="26.4" x14ac:dyDescent="0.3">
      <c r="A19" s="41"/>
      <c r="B19" s="29" t="s">
        <v>55</v>
      </c>
      <c r="C19" s="7">
        <v>4.21</v>
      </c>
      <c r="D19" s="7">
        <v>2.08</v>
      </c>
      <c r="E19" s="7">
        <v>1.2</v>
      </c>
      <c r="F19" s="7">
        <f t="shared" ref="F19:F25" si="2">C19*D19</f>
        <v>8.7568000000000001</v>
      </c>
      <c r="G19" s="8">
        <f t="shared" ref="G19:G25" si="3">F19*E19</f>
        <v>10.50816</v>
      </c>
    </row>
    <row r="20" spans="1:7" ht="26.4" x14ac:dyDescent="0.3">
      <c r="A20" s="41"/>
      <c r="B20" s="29" t="s">
        <v>55</v>
      </c>
      <c r="C20" s="7">
        <v>5.98</v>
      </c>
      <c r="D20" s="7">
        <v>2.41</v>
      </c>
      <c r="E20" s="7">
        <v>1.05</v>
      </c>
      <c r="F20" s="7">
        <f t="shared" si="2"/>
        <v>14.411800000000001</v>
      </c>
      <c r="G20" s="8">
        <f t="shared" si="3"/>
        <v>15.132390000000003</v>
      </c>
    </row>
    <row r="21" spans="1:7" x14ac:dyDescent="0.3">
      <c r="A21" s="41"/>
      <c r="B21" s="29"/>
      <c r="C21" s="7"/>
      <c r="D21" s="7"/>
      <c r="E21" s="7"/>
      <c r="F21" s="7"/>
      <c r="G21" s="8"/>
    </row>
    <row r="22" spans="1:7" s="23" customFormat="1" x14ac:dyDescent="0.3">
      <c r="A22" s="109" t="s">
        <v>10</v>
      </c>
      <c r="B22" s="110"/>
      <c r="C22" s="110"/>
      <c r="D22" s="110"/>
      <c r="E22" s="110"/>
      <c r="F22" s="39">
        <f>SUM(F23:F25)</f>
        <v>14.786899999999999</v>
      </c>
      <c r="G22" s="40">
        <f>SUM(G23:G25)</f>
        <v>15.962634999999999</v>
      </c>
    </row>
    <row r="23" spans="1:7" ht="26.4" x14ac:dyDescent="0.3">
      <c r="A23" s="41"/>
      <c r="B23" s="29" t="s">
        <v>55</v>
      </c>
      <c r="C23" s="7">
        <v>1.34</v>
      </c>
      <c r="D23" s="7">
        <v>0.92</v>
      </c>
      <c r="E23" s="7">
        <v>0.8</v>
      </c>
      <c r="F23" s="7">
        <f t="shared" si="2"/>
        <v>1.2328000000000001</v>
      </c>
      <c r="G23" s="8">
        <f t="shared" si="3"/>
        <v>0.98624000000000012</v>
      </c>
    </row>
    <row r="24" spans="1:7" ht="26.4" x14ac:dyDescent="0.3">
      <c r="A24" s="41"/>
      <c r="B24" s="29" t="s">
        <v>55</v>
      </c>
      <c r="C24" s="7">
        <v>2.59</v>
      </c>
      <c r="D24" s="7">
        <v>1.99</v>
      </c>
      <c r="E24" s="7">
        <v>0.95</v>
      </c>
      <c r="F24" s="7">
        <f t="shared" si="2"/>
        <v>5.1540999999999997</v>
      </c>
      <c r="G24" s="8">
        <f t="shared" si="3"/>
        <v>4.8963949999999992</v>
      </c>
    </row>
    <row r="25" spans="1:7" ht="26.4" x14ac:dyDescent="0.3">
      <c r="A25" s="41"/>
      <c r="B25" s="29" t="s">
        <v>55</v>
      </c>
      <c r="C25" s="7">
        <v>3</v>
      </c>
      <c r="D25" s="7">
        <v>2.8</v>
      </c>
      <c r="E25" s="7">
        <v>1.2</v>
      </c>
      <c r="F25" s="7">
        <f t="shared" si="2"/>
        <v>8.3999999999999986</v>
      </c>
      <c r="G25" s="8">
        <f t="shared" si="3"/>
        <v>10.079999999999998</v>
      </c>
    </row>
    <row r="26" spans="1:7" x14ac:dyDescent="0.3">
      <c r="A26" s="41"/>
      <c r="B26" s="29"/>
      <c r="C26" s="7"/>
      <c r="D26" s="7"/>
      <c r="E26" s="7"/>
      <c r="F26" s="7"/>
      <c r="G26" s="8"/>
    </row>
    <row r="27" spans="1:7" s="23" customFormat="1" x14ac:dyDescent="0.3">
      <c r="A27" s="109" t="s">
        <v>11</v>
      </c>
      <c r="B27" s="110"/>
      <c r="C27" s="110"/>
      <c r="D27" s="110"/>
      <c r="E27" s="110"/>
      <c r="F27" s="39">
        <f>SUM(F28)</f>
        <v>15.320199999999998</v>
      </c>
      <c r="G27" s="40">
        <f>SUM(G28)</f>
        <v>14.554189999999997</v>
      </c>
    </row>
    <row r="28" spans="1:7" ht="26.4" x14ac:dyDescent="0.3">
      <c r="A28" s="41"/>
      <c r="B28" s="29" t="s">
        <v>55</v>
      </c>
      <c r="C28" s="7">
        <v>4.34</v>
      </c>
      <c r="D28" s="7">
        <v>3.53</v>
      </c>
      <c r="E28" s="7">
        <v>0.95</v>
      </c>
      <c r="F28" s="7">
        <f t="shared" ref="F28:F34" si="4">C28*D28</f>
        <v>15.320199999999998</v>
      </c>
      <c r="G28" s="8">
        <f t="shared" ref="G28:G34" si="5">F28*E28</f>
        <v>14.554189999999997</v>
      </c>
    </row>
    <row r="29" spans="1:7" x14ac:dyDescent="0.3">
      <c r="A29" s="41"/>
      <c r="B29" s="29"/>
      <c r="C29" s="7"/>
      <c r="D29" s="7"/>
      <c r="E29" s="7"/>
      <c r="F29" s="7"/>
      <c r="G29" s="8"/>
    </row>
    <row r="30" spans="1:7" s="23" customFormat="1" x14ac:dyDescent="0.3">
      <c r="A30" s="109" t="s">
        <v>12</v>
      </c>
      <c r="B30" s="110"/>
      <c r="C30" s="110"/>
      <c r="D30" s="110"/>
      <c r="E30" s="110"/>
      <c r="F30" s="39">
        <f>SUM(F31:F34)</f>
        <v>33.363600000000005</v>
      </c>
      <c r="G30" s="40">
        <f>SUM(G31:G34)</f>
        <v>44.276670000000003</v>
      </c>
    </row>
    <row r="31" spans="1:7" ht="26.4" x14ac:dyDescent="0.3">
      <c r="A31" s="41"/>
      <c r="B31" s="29" t="s">
        <v>55</v>
      </c>
      <c r="C31" s="7">
        <v>2.91</v>
      </c>
      <c r="D31" s="7">
        <v>1.84</v>
      </c>
      <c r="E31" s="7">
        <v>1.2</v>
      </c>
      <c r="F31" s="7">
        <f t="shared" si="4"/>
        <v>5.3544000000000009</v>
      </c>
      <c r="G31" s="8">
        <f t="shared" si="5"/>
        <v>6.4252800000000008</v>
      </c>
    </row>
    <row r="32" spans="1:7" ht="26.4" x14ac:dyDescent="0.3">
      <c r="A32" s="41"/>
      <c r="B32" s="29" t="s">
        <v>55</v>
      </c>
      <c r="C32" s="7">
        <v>4.53</v>
      </c>
      <c r="D32" s="7">
        <v>3.19</v>
      </c>
      <c r="E32" s="7">
        <v>1.45</v>
      </c>
      <c r="F32" s="7">
        <f t="shared" si="4"/>
        <v>14.450700000000001</v>
      </c>
      <c r="G32" s="8">
        <f t="shared" si="5"/>
        <v>20.953514999999999</v>
      </c>
    </row>
    <row r="33" spans="1:7" ht="26.4" x14ac:dyDescent="0.3">
      <c r="A33" s="41"/>
      <c r="B33" s="29" t="s">
        <v>55</v>
      </c>
      <c r="C33" s="7">
        <v>2.58</v>
      </c>
      <c r="D33" s="7">
        <v>2.1800000000000002</v>
      </c>
      <c r="E33" s="7">
        <v>1.1000000000000001</v>
      </c>
      <c r="F33" s="7">
        <f t="shared" si="4"/>
        <v>5.6244000000000005</v>
      </c>
      <c r="G33" s="8">
        <f t="shared" si="5"/>
        <v>6.186840000000001</v>
      </c>
    </row>
    <row r="34" spans="1:7" ht="26.4" x14ac:dyDescent="0.3">
      <c r="A34" s="41"/>
      <c r="B34" s="29" t="s">
        <v>55</v>
      </c>
      <c r="C34" s="7">
        <v>4.99</v>
      </c>
      <c r="D34" s="7">
        <v>1.59</v>
      </c>
      <c r="E34" s="7">
        <v>1.35</v>
      </c>
      <c r="F34" s="7">
        <f t="shared" si="4"/>
        <v>7.9341000000000008</v>
      </c>
      <c r="G34" s="8">
        <f t="shared" si="5"/>
        <v>10.711035000000003</v>
      </c>
    </row>
    <row r="35" spans="1:7" x14ac:dyDescent="0.3">
      <c r="A35" s="41"/>
      <c r="B35" s="29"/>
      <c r="C35" s="7"/>
      <c r="D35" s="7"/>
      <c r="E35" s="7"/>
      <c r="F35" s="7"/>
      <c r="G35" s="8"/>
    </row>
    <row r="36" spans="1:7" s="23" customFormat="1" x14ac:dyDescent="0.3">
      <c r="A36" s="109" t="s">
        <v>15</v>
      </c>
      <c r="B36" s="110"/>
      <c r="C36" s="110"/>
      <c r="D36" s="110"/>
      <c r="E36" s="110"/>
      <c r="F36" s="39">
        <f>SUM(F37:F41)</f>
        <v>49.706200000000003</v>
      </c>
      <c r="G36" s="40">
        <f>SUM(G37:G41)</f>
        <v>69.749076000000002</v>
      </c>
    </row>
    <row r="37" spans="1:7" ht="26.4" x14ac:dyDescent="0.3">
      <c r="A37" s="41"/>
      <c r="B37" s="29" t="s">
        <v>55</v>
      </c>
      <c r="C37" s="7">
        <v>2.33</v>
      </c>
      <c r="D37" s="7">
        <v>2.4500000000000002</v>
      </c>
      <c r="E37" s="7">
        <v>1.1000000000000001</v>
      </c>
      <c r="F37" s="7">
        <f t="shared" si="0"/>
        <v>5.7085000000000008</v>
      </c>
      <c r="G37" s="8">
        <f t="shared" si="1"/>
        <v>6.2793500000000018</v>
      </c>
    </row>
    <row r="38" spans="1:7" ht="26.4" x14ac:dyDescent="0.3">
      <c r="A38" s="41"/>
      <c r="B38" s="29" t="s">
        <v>55</v>
      </c>
      <c r="C38" s="7">
        <v>6.19</v>
      </c>
      <c r="D38" s="7">
        <v>3.01</v>
      </c>
      <c r="E38" s="7">
        <v>1.5</v>
      </c>
      <c r="F38" s="7">
        <f t="shared" si="0"/>
        <v>18.631899999999998</v>
      </c>
      <c r="G38" s="8">
        <f t="shared" si="1"/>
        <v>27.947849999999995</v>
      </c>
    </row>
    <row r="39" spans="1:7" ht="26.4" x14ac:dyDescent="0.3">
      <c r="A39" s="41"/>
      <c r="B39" s="29" t="s">
        <v>55</v>
      </c>
      <c r="C39" s="7">
        <v>1.84</v>
      </c>
      <c r="D39" s="7">
        <v>1.94</v>
      </c>
      <c r="E39" s="7">
        <v>1.4</v>
      </c>
      <c r="F39" s="7">
        <f t="shared" si="0"/>
        <v>3.5695999999999999</v>
      </c>
      <c r="G39" s="8">
        <f t="shared" si="1"/>
        <v>4.9974399999999992</v>
      </c>
    </row>
    <row r="40" spans="1:7" ht="26.4" x14ac:dyDescent="0.3">
      <c r="A40" s="41"/>
      <c r="B40" s="29" t="s">
        <v>55</v>
      </c>
      <c r="C40" s="7">
        <v>3.81</v>
      </c>
      <c r="D40" s="7">
        <v>2.2200000000000002</v>
      </c>
      <c r="E40" s="7">
        <v>1.48</v>
      </c>
      <c r="F40" s="7">
        <f t="shared" si="0"/>
        <v>8.4582000000000015</v>
      </c>
      <c r="G40" s="8">
        <f t="shared" si="1"/>
        <v>12.518136000000002</v>
      </c>
    </row>
    <row r="41" spans="1:7" ht="26.4" x14ac:dyDescent="0.3">
      <c r="A41" s="41"/>
      <c r="B41" s="29" t="s">
        <v>55</v>
      </c>
      <c r="C41" s="7">
        <v>5.13</v>
      </c>
      <c r="D41" s="7">
        <v>2.6</v>
      </c>
      <c r="E41" s="7">
        <v>1.35</v>
      </c>
      <c r="F41" s="7">
        <f t="shared" si="0"/>
        <v>13.338000000000001</v>
      </c>
      <c r="G41" s="8">
        <f t="shared" si="1"/>
        <v>18.006300000000003</v>
      </c>
    </row>
    <row r="42" spans="1:7" x14ac:dyDescent="0.3">
      <c r="A42" s="41"/>
      <c r="B42" s="29"/>
      <c r="C42" s="7"/>
      <c r="D42" s="7"/>
      <c r="E42" s="7"/>
      <c r="F42" s="7"/>
      <c r="G42" s="8"/>
    </row>
    <row r="43" spans="1:7" s="23" customFormat="1" x14ac:dyDescent="0.3">
      <c r="A43" s="109" t="s">
        <v>13</v>
      </c>
      <c r="B43" s="110"/>
      <c r="C43" s="110"/>
      <c r="D43" s="110"/>
      <c r="E43" s="110"/>
      <c r="F43" s="39">
        <f>SUM(F44:F45)</f>
        <v>5.2799000000000005</v>
      </c>
      <c r="G43" s="40">
        <f>SUM(G44:G45)</f>
        <v>3.8568000000000002</v>
      </c>
    </row>
    <row r="44" spans="1:7" ht="26.4" x14ac:dyDescent="0.3">
      <c r="A44" s="41"/>
      <c r="B44" s="29" t="s">
        <v>55</v>
      </c>
      <c r="C44" s="7">
        <v>2.58</v>
      </c>
      <c r="D44" s="7">
        <v>1.78</v>
      </c>
      <c r="E44" s="7">
        <v>0.75</v>
      </c>
      <c r="F44" s="7">
        <f t="shared" si="0"/>
        <v>4.5924000000000005</v>
      </c>
      <c r="G44" s="8">
        <f t="shared" si="1"/>
        <v>3.4443000000000001</v>
      </c>
    </row>
    <row r="45" spans="1:7" ht="26.4" x14ac:dyDescent="0.3">
      <c r="A45" s="41"/>
      <c r="B45" s="29" t="s">
        <v>55</v>
      </c>
      <c r="C45" s="7">
        <v>1.25</v>
      </c>
      <c r="D45" s="7">
        <v>0.55000000000000004</v>
      </c>
      <c r="E45" s="7">
        <v>0.6</v>
      </c>
      <c r="F45" s="7">
        <f t="shared" si="0"/>
        <v>0.6875</v>
      </c>
      <c r="G45" s="8">
        <f t="shared" si="1"/>
        <v>0.41249999999999998</v>
      </c>
    </row>
    <row r="46" spans="1:7" x14ac:dyDescent="0.3">
      <c r="A46" s="41"/>
      <c r="B46" s="29"/>
      <c r="C46" s="7"/>
      <c r="D46" s="7"/>
      <c r="E46" s="7"/>
      <c r="F46" s="7"/>
      <c r="G46" s="8"/>
    </row>
    <row r="47" spans="1:7" s="23" customFormat="1" x14ac:dyDescent="0.3">
      <c r="A47" s="109" t="s">
        <v>17</v>
      </c>
      <c r="B47" s="110"/>
      <c r="C47" s="110"/>
      <c r="D47" s="110"/>
      <c r="E47" s="110"/>
      <c r="F47" s="39">
        <f>SUM(F48:F49)</f>
        <v>7.0335000000000001</v>
      </c>
      <c r="G47" s="40">
        <f>SUM(G48:G49)</f>
        <v>7.1485500000000002</v>
      </c>
    </row>
    <row r="48" spans="1:7" ht="26.4" x14ac:dyDescent="0.3">
      <c r="A48" s="41"/>
      <c r="B48" s="29" t="s">
        <v>55</v>
      </c>
      <c r="C48" s="7">
        <v>2.65</v>
      </c>
      <c r="D48" s="7">
        <v>1.48</v>
      </c>
      <c r="E48" s="7">
        <v>0.95</v>
      </c>
      <c r="F48" s="7">
        <f t="shared" si="0"/>
        <v>3.9219999999999997</v>
      </c>
      <c r="G48" s="8">
        <f t="shared" si="1"/>
        <v>3.7258999999999998</v>
      </c>
    </row>
    <row r="49" spans="1:7" ht="26.4" x14ac:dyDescent="0.3">
      <c r="A49" s="41"/>
      <c r="B49" s="29" t="s">
        <v>55</v>
      </c>
      <c r="C49" s="7">
        <v>2.4500000000000002</v>
      </c>
      <c r="D49" s="7">
        <v>1.27</v>
      </c>
      <c r="E49" s="7">
        <v>1.1000000000000001</v>
      </c>
      <c r="F49" s="7">
        <f t="shared" si="0"/>
        <v>3.1115000000000004</v>
      </c>
      <c r="G49" s="8">
        <f t="shared" si="1"/>
        <v>3.4226500000000009</v>
      </c>
    </row>
    <row r="50" spans="1:7" x14ac:dyDescent="0.3">
      <c r="A50" s="41"/>
      <c r="B50" s="29"/>
      <c r="C50" s="7"/>
      <c r="D50" s="7"/>
      <c r="E50" s="7"/>
      <c r="F50" s="7"/>
      <c r="G50" s="8"/>
    </row>
    <row r="51" spans="1:7" s="23" customFormat="1" x14ac:dyDescent="0.3">
      <c r="A51" s="109" t="s">
        <v>14</v>
      </c>
      <c r="B51" s="110"/>
      <c r="C51" s="110"/>
      <c r="D51" s="110"/>
      <c r="E51" s="110"/>
      <c r="F51" s="39">
        <f>SUM(F52:F59)</f>
        <v>179.1465</v>
      </c>
      <c r="G51" s="40">
        <f>SUM(G52:G59)</f>
        <v>229.59639499999997</v>
      </c>
    </row>
    <row r="52" spans="1:7" ht="26.4" x14ac:dyDescent="0.3">
      <c r="A52" s="41"/>
      <c r="B52" s="29" t="s">
        <v>55</v>
      </c>
      <c r="C52" s="7">
        <v>11.9</v>
      </c>
      <c r="D52" s="7">
        <v>6.2</v>
      </c>
      <c r="E52" s="7">
        <v>1.3</v>
      </c>
      <c r="F52" s="7">
        <f t="shared" si="0"/>
        <v>73.78</v>
      </c>
      <c r="G52" s="8">
        <f t="shared" si="1"/>
        <v>95.914000000000001</v>
      </c>
    </row>
    <row r="53" spans="1:7" ht="26.4" x14ac:dyDescent="0.3">
      <c r="A53" s="41"/>
      <c r="B53" s="29" t="s">
        <v>55</v>
      </c>
      <c r="C53" s="7">
        <v>9.4</v>
      </c>
      <c r="D53" s="7">
        <v>4.04</v>
      </c>
      <c r="E53" s="7">
        <v>1.4</v>
      </c>
      <c r="F53" s="7">
        <f t="shared" si="0"/>
        <v>37.975999999999999</v>
      </c>
      <c r="G53" s="8">
        <f t="shared" si="1"/>
        <v>53.166399999999996</v>
      </c>
    </row>
    <row r="54" spans="1:7" ht="26.4" x14ac:dyDescent="0.3">
      <c r="A54" s="41"/>
      <c r="B54" s="29" t="s">
        <v>55</v>
      </c>
      <c r="C54" s="7">
        <v>2.48</v>
      </c>
      <c r="D54" s="7">
        <v>2.42</v>
      </c>
      <c r="E54" s="7">
        <v>1.05</v>
      </c>
      <c r="F54" s="7">
        <f t="shared" si="0"/>
        <v>6.0015999999999998</v>
      </c>
      <c r="G54" s="8">
        <f t="shared" si="1"/>
        <v>6.3016800000000002</v>
      </c>
    </row>
    <row r="55" spans="1:7" ht="26.4" x14ac:dyDescent="0.3">
      <c r="A55" s="41"/>
      <c r="B55" s="29" t="s">
        <v>55</v>
      </c>
      <c r="C55" s="7">
        <v>14.11</v>
      </c>
      <c r="D55" s="7">
        <v>2.37</v>
      </c>
      <c r="E55" s="7">
        <v>1.25</v>
      </c>
      <c r="F55" s="7">
        <f t="shared" si="0"/>
        <v>33.4407</v>
      </c>
      <c r="G55" s="8">
        <f t="shared" si="1"/>
        <v>41.800874999999998</v>
      </c>
    </row>
    <row r="56" spans="1:7" ht="26.4" x14ac:dyDescent="0.3">
      <c r="A56" s="41"/>
      <c r="B56" s="29" t="s">
        <v>55</v>
      </c>
      <c r="C56" s="7">
        <v>3.66</v>
      </c>
      <c r="D56" s="7">
        <v>2.08</v>
      </c>
      <c r="E56" s="7">
        <v>1.1000000000000001</v>
      </c>
      <c r="F56" s="7">
        <f t="shared" si="0"/>
        <v>7.6128000000000009</v>
      </c>
      <c r="G56" s="8">
        <f t="shared" si="1"/>
        <v>8.3740800000000011</v>
      </c>
    </row>
    <row r="57" spans="1:7" ht="26.4" x14ac:dyDescent="0.3">
      <c r="A57" s="41"/>
      <c r="B57" s="29" t="s">
        <v>55</v>
      </c>
      <c r="C57" s="7">
        <v>3.75</v>
      </c>
      <c r="D57" s="7">
        <v>1.18</v>
      </c>
      <c r="E57" s="7">
        <v>1.2</v>
      </c>
      <c r="F57" s="7">
        <f t="shared" si="0"/>
        <v>4.4249999999999998</v>
      </c>
      <c r="G57" s="8">
        <f t="shared" si="1"/>
        <v>5.31</v>
      </c>
    </row>
    <row r="58" spans="1:7" ht="26.4" x14ac:dyDescent="0.3">
      <c r="A58" s="41"/>
      <c r="B58" s="29" t="s">
        <v>55</v>
      </c>
      <c r="C58" s="7">
        <v>5</v>
      </c>
      <c r="D58" s="7">
        <v>1.96</v>
      </c>
      <c r="E58" s="7">
        <v>1.35</v>
      </c>
      <c r="F58" s="7">
        <f t="shared" si="0"/>
        <v>9.8000000000000007</v>
      </c>
      <c r="G58" s="8">
        <f t="shared" si="1"/>
        <v>13.230000000000002</v>
      </c>
    </row>
    <row r="59" spans="1:7" ht="26.4" x14ac:dyDescent="0.3">
      <c r="A59" s="41"/>
      <c r="B59" s="29" t="s">
        <v>55</v>
      </c>
      <c r="C59" s="7">
        <v>4.5599999999999996</v>
      </c>
      <c r="D59" s="7">
        <v>1.34</v>
      </c>
      <c r="E59" s="7">
        <v>0.9</v>
      </c>
      <c r="F59" s="7">
        <f t="shared" si="0"/>
        <v>6.1104000000000003</v>
      </c>
      <c r="G59" s="8">
        <f t="shared" si="1"/>
        <v>5.4993600000000002</v>
      </c>
    </row>
    <row r="60" spans="1:7" x14ac:dyDescent="0.3">
      <c r="A60" s="41"/>
      <c r="B60" s="29"/>
      <c r="C60" s="7"/>
      <c r="D60" s="7"/>
      <c r="E60" s="7"/>
      <c r="F60" s="7"/>
      <c r="G60" s="8"/>
    </row>
    <row r="61" spans="1:7" s="23" customFormat="1" x14ac:dyDescent="0.3">
      <c r="A61" s="109" t="s">
        <v>18</v>
      </c>
      <c r="B61" s="110"/>
      <c r="C61" s="110"/>
      <c r="D61" s="110"/>
      <c r="E61" s="110"/>
      <c r="F61" s="39">
        <f>SUM(F62:F64)</f>
        <v>21.667399999999997</v>
      </c>
      <c r="G61" s="40">
        <f>SUM(G62:G64)</f>
        <v>32.149451999999997</v>
      </c>
    </row>
    <row r="62" spans="1:7" ht="26.4" x14ac:dyDescent="0.3">
      <c r="A62" s="41"/>
      <c r="B62" s="29" t="s">
        <v>55</v>
      </c>
      <c r="C62" s="7">
        <v>4.26</v>
      </c>
      <c r="D62" s="7">
        <v>1.62</v>
      </c>
      <c r="E62" s="7">
        <v>1.55</v>
      </c>
      <c r="F62" s="7">
        <f t="shared" si="0"/>
        <v>6.9012000000000002</v>
      </c>
      <c r="G62" s="8">
        <f t="shared" si="1"/>
        <v>10.696860000000001</v>
      </c>
    </row>
    <row r="63" spans="1:7" ht="26.4" x14ac:dyDescent="0.3">
      <c r="A63" s="41"/>
      <c r="B63" s="29" t="s">
        <v>55</v>
      </c>
      <c r="C63" s="7">
        <v>7.37</v>
      </c>
      <c r="D63" s="7">
        <v>1.42</v>
      </c>
      <c r="E63" s="7">
        <v>1.68</v>
      </c>
      <c r="F63" s="7">
        <f t="shared" si="0"/>
        <v>10.465399999999999</v>
      </c>
      <c r="G63" s="8">
        <f t="shared" si="1"/>
        <v>17.581871999999997</v>
      </c>
    </row>
    <row r="64" spans="1:7" ht="26.4" x14ac:dyDescent="0.3">
      <c r="A64" s="41"/>
      <c r="B64" s="29" t="s">
        <v>55</v>
      </c>
      <c r="C64" s="7">
        <v>2.56</v>
      </c>
      <c r="D64" s="7">
        <v>1.68</v>
      </c>
      <c r="E64" s="7">
        <v>0.9</v>
      </c>
      <c r="F64" s="7">
        <f t="shared" si="0"/>
        <v>4.3007999999999997</v>
      </c>
      <c r="G64" s="8">
        <f t="shared" si="1"/>
        <v>3.8707199999999999</v>
      </c>
    </row>
    <row r="65" spans="1:7" x14ac:dyDescent="0.3">
      <c r="A65" s="41"/>
      <c r="B65" s="29"/>
      <c r="C65" s="7"/>
      <c r="D65" s="7"/>
      <c r="E65" s="7"/>
      <c r="F65" s="7"/>
      <c r="G65" s="8"/>
    </row>
    <row r="66" spans="1:7" s="23" customFormat="1" x14ac:dyDescent="0.3">
      <c r="A66" s="109" t="s">
        <v>16</v>
      </c>
      <c r="B66" s="110"/>
      <c r="C66" s="110"/>
      <c r="D66" s="110"/>
      <c r="E66" s="110"/>
      <c r="F66" s="39">
        <f>SUM(F67)</f>
        <v>5.3846000000000007</v>
      </c>
      <c r="G66" s="40">
        <f>SUM(G67)</f>
        <v>4.846140000000001</v>
      </c>
    </row>
    <row r="67" spans="1:7" ht="26.4" x14ac:dyDescent="0.3">
      <c r="A67" s="41"/>
      <c r="B67" s="29" t="s">
        <v>55</v>
      </c>
      <c r="C67" s="7">
        <v>2.1800000000000002</v>
      </c>
      <c r="D67" s="7">
        <v>2.4700000000000002</v>
      </c>
      <c r="E67" s="7">
        <v>0.9</v>
      </c>
      <c r="F67" s="7">
        <f t="shared" si="0"/>
        <v>5.3846000000000007</v>
      </c>
      <c r="G67" s="8">
        <f t="shared" si="1"/>
        <v>4.846140000000001</v>
      </c>
    </row>
    <row r="68" spans="1:7" x14ac:dyDescent="0.3">
      <c r="A68" s="41"/>
      <c r="B68" s="29"/>
      <c r="C68" s="7"/>
      <c r="D68" s="7"/>
      <c r="E68" s="7"/>
      <c r="F68" s="7"/>
      <c r="G68" s="8"/>
    </row>
    <row r="69" spans="1:7" s="23" customFormat="1" x14ac:dyDescent="0.3">
      <c r="A69" s="109" t="s">
        <v>19</v>
      </c>
      <c r="B69" s="110"/>
      <c r="C69" s="110"/>
      <c r="D69" s="110"/>
      <c r="E69" s="110"/>
      <c r="F69" s="39">
        <f>SUM(F70)</f>
        <v>14.898000000000001</v>
      </c>
      <c r="G69" s="40">
        <f>SUM(G70)</f>
        <v>25.326600000000003</v>
      </c>
    </row>
    <row r="70" spans="1:7" ht="26.4" x14ac:dyDescent="0.3">
      <c r="A70" s="41"/>
      <c r="B70" s="29" t="s">
        <v>55</v>
      </c>
      <c r="C70" s="7">
        <v>5.73</v>
      </c>
      <c r="D70" s="7">
        <v>2.6</v>
      </c>
      <c r="E70" s="7">
        <v>1.7</v>
      </c>
      <c r="F70" s="7">
        <f t="shared" si="0"/>
        <v>14.898000000000001</v>
      </c>
      <c r="G70" s="8">
        <f t="shared" si="1"/>
        <v>25.326600000000003</v>
      </c>
    </row>
    <row r="71" spans="1:7" x14ac:dyDescent="0.3">
      <c r="A71" s="41"/>
      <c r="B71" s="29"/>
      <c r="C71" s="7"/>
      <c r="D71" s="7"/>
      <c r="E71" s="7"/>
      <c r="F71" s="7"/>
      <c r="G71" s="8"/>
    </row>
    <row r="72" spans="1:7" x14ac:dyDescent="0.3">
      <c r="A72" s="42" t="s">
        <v>35</v>
      </c>
      <c r="B72" s="35"/>
      <c r="C72" s="35"/>
      <c r="D72" s="35"/>
      <c r="E72" s="35"/>
      <c r="F72" s="35"/>
      <c r="G72" s="43"/>
    </row>
    <row r="73" spans="1:7" x14ac:dyDescent="0.3">
      <c r="A73" s="109" t="s">
        <v>32</v>
      </c>
      <c r="B73" s="110"/>
      <c r="C73" s="110"/>
      <c r="D73" s="110"/>
      <c r="E73" s="110"/>
      <c r="F73" s="14">
        <f>SUM(F74:F77)</f>
        <v>15.291499999999999</v>
      </c>
      <c r="G73" s="15">
        <f>SUM(G74:G81)</f>
        <v>22.978534999999997</v>
      </c>
    </row>
    <row r="74" spans="1:7" ht="26.4" x14ac:dyDescent="0.3">
      <c r="A74" s="41"/>
      <c r="B74" s="29" t="s">
        <v>55</v>
      </c>
      <c r="C74" s="7">
        <v>1.9</v>
      </c>
      <c r="D74" s="7">
        <v>1.4</v>
      </c>
      <c r="E74" s="7">
        <v>0.6</v>
      </c>
      <c r="F74" s="7">
        <f>C74*D74</f>
        <v>2.6599999999999997</v>
      </c>
      <c r="G74" s="8">
        <f>F74*E74</f>
        <v>1.5959999999999999</v>
      </c>
    </row>
    <row r="75" spans="1:7" ht="26.4" x14ac:dyDescent="0.3">
      <c r="A75" s="41"/>
      <c r="B75" s="29" t="s">
        <v>55</v>
      </c>
      <c r="C75" s="7">
        <v>1.88</v>
      </c>
      <c r="D75" s="7">
        <v>1.61</v>
      </c>
      <c r="E75" s="7">
        <v>0.7</v>
      </c>
      <c r="F75" s="7">
        <f t="shared" ref="F75:F81" si="6">C75*D75</f>
        <v>3.0268000000000002</v>
      </c>
      <c r="G75" s="8">
        <f t="shared" ref="G75:G81" si="7">F75*E75</f>
        <v>2.11876</v>
      </c>
    </row>
    <row r="76" spans="1:7" ht="26.4" x14ac:dyDescent="0.3">
      <c r="A76" s="41"/>
      <c r="B76" s="29" t="s">
        <v>55</v>
      </c>
      <c r="C76" s="7">
        <v>2.7</v>
      </c>
      <c r="D76" s="7">
        <v>1.58</v>
      </c>
      <c r="E76" s="7">
        <v>0.6</v>
      </c>
      <c r="F76" s="7">
        <f t="shared" si="6"/>
        <v>4.2660000000000009</v>
      </c>
      <c r="G76" s="8">
        <f t="shared" si="7"/>
        <v>2.5596000000000005</v>
      </c>
    </row>
    <row r="77" spans="1:7" ht="26.4" x14ac:dyDescent="0.3">
      <c r="A77" s="41"/>
      <c r="B77" s="29" t="s">
        <v>55</v>
      </c>
      <c r="C77" s="7">
        <v>2.71</v>
      </c>
      <c r="D77" s="7">
        <v>1.97</v>
      </c>
      <c r="E77" s="7">
        <v>0.5</v>
      </c>
      <c r="F77" s="7">
        <f t="shared" si="6"/>
        <v>5.3387000000000002</v>
      </c>
      <c r="G77" s="8">
        <f t="shared" si="7"/>
        <v>2.6693500000000001</v>
      </c>
    </row>
    <row r="78" spans="1:7" ht="26.4" x14ac:dyDescent="0.3">
      <c r="A78" s="41"/>
      <c r="B78" s="29" t="s">
        <v>55</v>
      </c>
      <c r="C78" s="7">
        <v>2.16</v>
      </c>
      <c r="D78" s="7">
        <v>1.31</v>
      </c>
      <c r="E78" s="7">
        <v>0.45</v>
      </c>
      <c r="F78" s="7">
        <f t="shared" si="6"/>
        <v>2.8296000000000001</v>
      </c>
      <c r="G78" s="8">
        <f t="shared" si="7"/>
        <v>1.27332</v>
      </c>
    </row>
    <row r="79" spans="1:7" ht="26.4" x14ac:dyDescent="0.3">
      <c r="A79" s="41"/>
      <c r="B79" s="29" t="s">
        <v>55</v>
      </c>
      <c r="C79" s="7">
        <v>6.45</v>
      </c>
      <c r="D79" s="7">
        <v>2.02</v>
      </c>
      <c r="E79" s="7">
        <v>0.85</v>
      </c>
      <c r="F79" s="7">
        <f t="shared" si="6"/>
        <v>13.029</v>
      </c>
      <c r="G79" s="8">
        <f t="shared" si="7"/>
        <v>11.07465</v>
      </c>
    </row>
    <row r="80" spans="1:7" ht="26.4" x14ac:dyDescent="0.3">
      <c r="A80" s="41"/>
      <c r="B80" s="29" t="s">
        <v>55</v>
      </c>
      <c r="C80" s="7">
        <v>1.9</v>
      </c>
      <c r="D80" s="7">
        <v>1.07</v>
      </c>
      <c r="E80" s="7">
        <v>0.6</v>
      </c>
      <c r="F80" s="7">
        <f t="shared" si="6"/>
        <v>2.0329999999999999</v>
      </c>
      <c r="G80" s="8">
        <f t="shared" si="7"/>
        <v>1.2198</v>
      </c>
    </row>
    <row r="81" spans="1:7" ht="26.4" x14ac:dyDescent="0.3">
      <c r="A81" s="41"/>
      <c r="B81" s="29" t="s">
        <v>55</v>
      </c>
      <c r="C81" s="7">
        <v>1.07</v>
      </c>
      <c r="D81" s="7">
        <v>0.97</v>
      </c>
      <c r="E81" s="7">
        <v>0.45</v>
      </c>
      <c r="F81" s="7">
        <f t="shared" si="6"/>
        <v>1.0379</v>
      </c>
      <c r="G81" s="8">
        <f t="shared" si="7"/>
        <v>0.46705500000000005</v>
      </c>
    </row>
    <row r="82" spans="1:7" x14ac:dyDescent="0.3">
      <c r="A82" s="41"/>
      <c r="B82" s="29"/>
      <c r="C82" s="7"/>
      <c r="D82" s="7"/>
      <c r="E82" s="7"/>
      <c r="F82" s="7"/>
      <c r="G82" s="8"/>
    </row>
    <row r="83" spans="1:7" x14ac:dyDescent="0.3">
      <c r="A83" s="109" t="s">
        <v>33</v>
      </c>
      <c r="B83" s="110"/>
      <c r="C83" s="110"/>
      <c r="D83" s="110"/>
      <c r="E83" s="110"/>
      <c r="F83" s="14">
        <f>SUM(F84:F85)</f>
        <v>35.132999999999996</v>
      </c>
      <c r="G83" s="15">
        <f>SUM(G84:G88)</f>
        <v>70.438220000000001</v>
      </c>
    </row>
    <row r="84" spans="1:7" ht="26.4" x14ac:dyDescent="0.3">
      <c r="A84" s="41"/>
      <c r="B84" s="29" t="s">
        <v>55</v>
      </c>
      <c r="C84" s="7">
        <v>5.73</v>
      </c>
      <c r="D84" s="7">
        <v>4.0999999999999996</v>
      </c>
      <c r="E84" s="7">
        <v>1.46</v>
      </c>
      <c r="F84" s="7">
        <f t="shared" ref="F84:F98" si="8">C84*D84</f>
        <v>23.492999999999999</v>
      </c>
      <c r="G84" s="8">
        <f t="shared" ref="G84:G98" si="9">F84*E84</f>
        <v>34.299779999999998</v>
      </c>
    </row>
    <row r="85" spans="1:7" ht="26.4" x14ac:dyDescent="0.3">
      <c r="A85" s="41"/>
      <c r="B85" s="29" t="s">
        <v>55</v>
      </c>
      <c r="C85" s="7">
        <v>6</v>
      </c>
      <c r="D85" s="7">
        <v>1.94</v>
      </c>
      <c r="E85" s="7">
        <v>1.3</v>
      </c>
      <c r="F85" s="7">
        <f t="shared" si="8"/>
        <v>11.64</v>
      </c>
      <c r="G85" s="8">
        <f t="shared" si="9"/>
        <v>15.132000000000001</v>
      </c>
    </row>
    <row r="86" spans="1:7" ht="26.4" x14ac:dyDescent="0.3">
      <c r="A86" s="41"/>
      <c r="B86" s="29" t="s">
        <v>55</v>
      </c>
      <c r="C86" s="7">
        <v>1.46</v>
      </c>
      <c r="D86" s="7">
        <v>0.95</v>
      </c>
      <c r="E86" s="7">
        <v>0.8</v>
      </c>
      <c r="F86" s="7">
        <f t="shared" si="8"/>
        <v>1.387</v>
      </c>
      <c r="G86" s="8">
        <f t="shared" si="9"/>
        <v>1.1096000000000001</v>
      </c>
    </row>
    <row r="87" spans="1:7" ht="26.4" x14ac:dyDescent="0.3">
      <c r="A87" s="41"/>
      <c r="B87" s="29" t="s">
        <v>55</v>
      </c>
      <c r="C87" s="7">
        <v>4.0599999999999996</v>
      </c>
      <c r="D87" s="7">
        <v>2.4300000000000002</v>
      </c>
      <c r="E87" s="7">
        <v>1.1499999999999999</v>
      </c>
      <c r="F87" s="7">
        <f t="shared" si="8"/>
        <v>9.8658000000000001</v>
      </c>
      <c r="G87" s="8">
        <f t="shared" si="9"/>
        <v>11.34567</v>
      </c>
    </row>
    <row r="88" spans="1:7" ht="26.4" x14ac:dyDescent="0.3">
      <c r="A88" s="41"/>
      <c r="B88" s="29" t="s">
        <v>55</v>
      </c>
      <c r="C88" s="7">
        <v>3.91</v>
      </c>
      <c r="D88" s="7">
        <v>2.4300000000000002</v>
      </c>
      <c r="E88" s="7">
        <v>0.9</v>
      </c>
      <c r="F88" s="7">
        <f t="shared" si="8"/>
        <v>9.5013000000000005</v>
      </c>
      <c r="G88" s="8">
        <f t="shared" si="9"/>
        <v>8.5511700000000008</v>
      </c>
    </row>
    <row r="89" spans="1:7" x14ac:dyDescent="0.3">
      <c r="A89" s="41"/>
      <c r="B89" s="29"/>
      <c r="C89" s="7"/>
      <c r="D89" s="7"/>
      <c r="E89" s="7"/>
      <c r="F89" s="7"/>
      <c r="G89" s="8"/>
    </row>
    <row r="90" spans="1:7" x14ac:dyDescent="0.3">
      <c r="A90" s="109" t="s">
        <v>34</v>
      </c>
      <c r="B90" s="110"/>
      <c r="C90" s="110"/>
      <c r="D90" s="110"/>
      <c r="E90" s="110"/>
      <c r="F90" s="14">
        <f>SUM(F91:F93)</f>
        <v>26.1022</v>
      </c>
      <c r="G90" s="15">
        <f>SUM(G91:G98)</f>
        <v>50.499814999999998</v>
      </c>
    </row>
    <row r="91" spans="1:7" ht="26.4" x14ac:dyDescent="0.3">
      <c r="A91" s="41"/>
      <c r="B91" s="29" t="s">
        <v>55</v>
      </c>
      <c r="C91" s="7">
        <v>4.8600000000000003</v>
      </c>
      <c r="D91" s="7">
        <v>3.27</v>
      </c>
      <c r="E91" s="7">
        <v>1.35</v>
      </c>
      <c r="F91" s="7">
        <f t="shared" si="8"/>
        <v>15.892200000000001</v>
      </c>
      <c r="G91" s="8">
        <f t="shared" si="9"/>
        <v>21.454470000000004</v>
      </c>
    </row>
    <row r="92" spans="1:7" ht="26.4" x14ac:dyDescent="0.3">
      <c r="A92" s="41"/>
      <c r="B92" s="29" t="s">
        <v>55</v>
      </c>
      <c r="C92" s="7">
        <v>2.27</v>
      </c>
      <c r="D92" s="7">
        <v>1.95</v>
      </c>
      <c r="E92" s="7">
        <v>0.9</v>
      </c>
      <c r="F92" s="7">
        <f t="shared" si="8"/>
        <v>4.4264999999999999</v>
      </c>
      <c r="G92" s="8">
        <f t="shared" si="9"/>
        <v>3.9838499999999999</v>
      </c>
    </row>
    <row r="93" spans="1:7" ht="26.4" x14ac:dyDescent="0.3">
      <c r="A93" s="41"/>
      <c r="B93" s="29" t="s">
        <v>55</v>
      </c>
      <c r="C93" s="7">
        <v>2.69</v>
      </c>
      <c r="D93" s="7">
        <v>2.15</v>
      </c>
      <c r="E93" s="7">
        <v>0.7</v>
      </c>
      <c r="F93" s="7">
        <f t="shared" si="8"/>
        <v>5.7835000000000001</v>
      </c>
      <c r="G93" s="8">
        <f t="shared" si="9"/>
        <v>4.0484499999999999</v>
      </c>
    </row>
    <row r="94" spans="1:7" ht="26.4" x14ac:dyDescent="0.3">
      <c r="A94" s="41"/>
      <c r="B94" s="29" t="s">
        <v>55</v>
      </c>
      <c r="C94" s="7">
        <v>3.09</v>
      </c>
      <c r="D94" s="7">
        <v>2.46</v>
      </c>
      <c r="E94" s="7">
        <v>0.55000000000000004</v>
      </c>
      <c r="F94" s="7">
        <f t="shared" si="8"/>
        <v>7.6013999999999999</v>
      </c>
      <c r="G94" s="8">
        <f t="shared" si="9"/>
        <v>4.1807699999999999</v>
      </c>
    </row>
    <row r="95" spans="1:7" ht="26.4" x14ac:dyDescent="0.3">
      <c r="A95" s="41"/>
      <c r="B95" s="29" t="s">
        <v>55</v>
      </c>
      <c r="C95" s="7">
        <v>3.63</v>
      </c>
      <c r="D95" s="7">
        <v>1.97</v>
      </c>
      <c r="E95" s="7">
        <v>0.95</v>
      </c>
      <c r="F95" s="7">
        <f t="shared" si="8"/>
        <v>7.1510999999999996</v>
      </c>
      <c r="G95" s="8">
        <f t="shared" si="9"/>
        <v>6.7935449999999991</v>
      </c>
    </row>
    <row r="96" spans="1:7" ht="26.4" x14ac:dyDescent="0.3">
      <c r="A96" s="41"/>
      <c r="B96" s="29" t="s">
        <v>55</v>
      </c>
      <c r="C96" s="7">
        <v>3.65</v>
      </c>
      <c r="D96" s="7">
        <v>1.82</v>
      </c>
      <c r="E96" s="7">
        <v>0.8</v>
      </c>
      <c r="F96" s="7">
        <f t="shared" si="8"/>
        <v>6.6429999999999998</v>
      </c>
      <c r="G96" s="8">
        <f t="shared" si="9"/>
        <v>5.3144</v>
      </c>
    </row>
    <row r="97" spans="1:7" ht="26.4" x14ac:dyDescent="0.3">
      <c r="A97" s="41"/>
      <c r="B97" s="29" t="s">
        <v>55</v>
      </c>
      <c r="C97" s="7">
        <v>2.62</v>
      </c>
      <c r="D97" s="7">
        <v>1.96</v>
      </c>
      <c r="E97" s="7">
        <v>0.65</v>
      </c>
      <c r="F97" s="7">
        <f t="shared" si="8"/>
        <v>5.1352000000000002</v>
      </c>
      <c r="G97" s="8">
        <f t="shared" si="9"/>
        <v>3.3378800000000002</v>
      </c>
    </row>
    <row r="98" spans="1:7" ht="26.4" x14ac:dyDescent="0.3">
      <c r="A98" s="41"/>
      <c r="B98" s="29" t="s">
        <v>55</v>
      </c>
      <c r="C98" s="7">
        <v>1.17</v>
      </c>
      <c r="D98" s="7">
        <v>2.37</v>
      </c>
      <c r="E98" s="7">
        <v>0.5</v>
      </c>
      <c r="F98" s="7">
        <f t="shared" si="8"/>
        <v>2.7728999999999999</v>
      </c>
      <c r="G98" s="8">
        <f t="shared" si="9"/>
        <v>1.38645</v>
      </c>
    </row>
    <row r="99" spans="1:7" ht="13.8" thickBot="1" x14ac:dyDescent="0.35">
      <c r="A99" s="44"/>
      <c r="B99" s="45"/>
      <c r="C99" s="9"/>
      <c r="D99" s="9"/>
      <c r="E99" s="9"/>
      <c r="F99" s="9"/>
      <c r="G99" s="10"/>
    </row>
    <row r="101" spans="1:7" ht="58.8" customHeight="1" x14ac:dyDescent="0.3">
      <c r="A101" s="106" t="s">
        <v>57</v>
      </c>
      <c r="B101" s="107"/>
      <c r="C101" s="107"/>
      <c r="D101" s="107"/>
      <c r="E101" s="107"/>
      <c r="F101" s="107"/>
      <c r="G101" s="108"/>
    </row>
    <row r="103" spans="1:7" ht="15.6" x14ac:dyDescent="0.3">
      <c r="A103" s="94" t="s">
        <v>44</v>
      </c>
      <c r="B103" s="94"/>
      <c r="C103" s="94"/>
      <c r="D103" s="94"/>
      <c r="E103" s="94"/>
      <c r="F103" s="94"/>
      <c r="G103" s="94"/>
    </row>
    <row r="104" spans="1:7" ht="15.6" x14ac:dyDescent="0.3">
      <c r="A104" s="95" t="s">
        <v>45</v>
      </c>
      <c r="B104" s="95"/>
      <c r="C104" s="95"/>
      <c r="D104" s="95"/>
      <c r="E104" s="95"/>
      <c r="F104" s="95"/>
      <c r="G104" s="95"/>
    </row>
    <row r="105" spans="1:7" ht="15.6" x14ac:dyDescent="0.3">
      <c r="A105" s="93" t="s">
        <v>46</v>
      </c>
      <c r="B105" s="93"/>
      <c r="C105" s="93"/>
      <c r="D105" s="93"/>
      <c r="E105" s="93"/>
      <c r="F105" s="93"/>
      <c r="G105" s="93"/>
    </row>
    <row r="106" spans="1:7" ht="15.6" x14ac:dyDescent="0.3">
      <c r="A106" s="93" t="s">
        <v>47</v>
      </c>
      <c r="B106" s="93"/>
      <c r="C106" s="93"/>
      <c r="D106" s="93"/>
      <c r="E106" s="93"/>
      <c r="F106" s="93"/>
      <c r="G106" s="93"/>
    </row>
    <row r="107" spans="1:7" ht="15.6" x14ac:dyDescent="0.3">
      <c r="A107" s="93" t="s">
        <v>48</v>
      </c>
      <c r="B107" s="93"/>
      <c r="C107" s="93"/>
      <c r="D107" s="93"/>
      <c r="E107" s="93"/>
      <c r="F107" s="93"/>
      <c r="G107" s="93"/>
    </row>
  </sheetData>
  <mergeCells count="32">
    <mergeCell ref="A107:G107"/>
    <mergeCell ref="E4:F4"/>
    <mergeCell ref="I4:J4"/>
    <mergeCell ref="C7:D7"/>
    <mergeCell ref="F7:G7"/>
    <mergeCell ref="A105:G105"/>
    <mergeCell ref="A106:G106"/>
    <mergeCell ref="A66:E66"/>
    <mergeCell ref="A61:E61"/>
    <mergeCell ref="A51:E51"/>
    <mergeCell ref="A47:E47"/>
    <mergeCell ref="A9:A10"/>
    <mergeCell ref="B9:B10"/>
    <mergeCell ref="C9:E9"/>
    <mergeCell ref="F9:F10"/>
    <mergeCell ref="G9:G10"/>
    <mergeCell ref="A2:G2"/>
    <mergeCell ref="A5:G5"/>
    <mergeCell ref="A101:G101"/>
    <mergeCell ref="A103:G103"/>
    <mergeCell ref="A104:G104"/>
    <mergeCell ref="A36:E36"/>
    <mergeCell ref="A30:E30"/>
    <mergeCell ref="A27:E27"/>
    <mergeCell ref="A22:E22"/>
    <mergeCell ref="A18:E18"/>
    <mergeCell ref="A12:E12"/>
    <mergeCell ref="A43:E43"/>
    <mergeCell ref="A90:E90"/>
    <mergeCell ref="A83:E83"/>
    <mergeCell ref="A73:E73"/>
    <mergeCell ref="A69:E69"/>
  </mergeCells>
  <printOptions horizontalCentered="1"/>
  <pageMargins left="0.51181102362204722" right="0.51181102362204722" top="0.94488188976377963" bottom="0.59055118110236227" header="0.19685039370078741" footer="0.19685039370078741"/>
  <pageSetup paperSize="9" scale="95" orientation="portrait" horizontalDpi="0" verticalDpi="0" r:id="rId1"/>
  <headerFooter>
    <oddHeader>&amp;L&amp;G&amp;R&amp;G</oddHeader>
    <oddFooter>&amp;RPágina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Mem de Cálculo - SINAPI</vt:lpstr>
      <vt:lpstr>Mem de Cálculo - SICRO</vt:lpstr>
      <vt:lpstr>Anexo (a)</vt:lpstr>
      <vt:lpstr>'Anexo (a)'!Area_de_impressao</vt:lpstr>
      <vt:lpstr>'Mem de Cálculo - SICRO'!Area_de_impressao</vt:lpstr>
      <vt:lpstr>'Mem de Cálculo - SINAPI'!Area_de_impressao</vt:lpstr>
      <vt:lpstr>'Anexo (a)'!Titulos_de_impressao</vt:lpstr>
      <vt:lpstr>'Mem de Cálculo - SICRO'!Titulos_de_impressao</vt:lpstr>
      <vt:lpstr>'Mem de Cálculo - SINAPI'!Titulos_de_impressao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José Carlos de Assis</cp:lastModifiedBy>
  <cp:lastPrinted>2024-07-23T18:33:19Z</cp:lastPrinted>
  <dcterms:created xsi:type="dcterms:W3CDTF">2023-10-30T18:32:19Z</dcterms:created>
  <dcterms:modified xsi:type="dcterms:W3CDTF">2024-07-23T19:00:28Z</dcterms:modified>
</cp:coreProperties>
</file>